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W:\2022\DOSAR SEDINTA 2022\DOSAR SEDINTA DECEMBRIE\pct.11 - rectif buget SC Piete\"/>
    </mc:Choice>
  </mc:AlternateContent>
  <bookViews>
    <workbookView xWindow="0" yWindow="0" windowWidth="16380" windowHeight="8190" tabRatio="593" firstSheet="1" activeTab="1"/>
  </bookViews>
  <sheets>
    <sheet name="anexa2" sheetId="1" state="hidden" r:id="rId1"/>
    <sheet name="Anexa 1" sheetId="2" r:id="rId2"/>
  </sheets>
  <definedNames>
    <definedName name="_xlnm.Print_Area" localSheetId="1">'Anexa 1'!$A$1:$M$77</definedName>
  </definedNames>
  <calcPr calcId="152511"/>
</workbook>
</file>

<file path=xl/calcChain.xml><?xml version="1.0" encoding="utf-8"?>
<calcChain xmlns="http://schemas.openxmlformats.org/spreadsheetml/2006/main">
  <c r="G10" i="2" l="1"/>
  <c r="H10" i="2"/>
  <c r="I10" i="2" s="1"/>
  <c r="J10" i="2"/>
  <c r="K10" i="2"/>
  <c r="M10" i="2" s="1"/>
  <c r="L10" i="2"/>
  <c r="I11" i="2"/>
  <c r="L11" i="2"/>
  <c r="M11" i="2"/>
  <c r="I18" i="2"/>
  <c r="L18" i="2"/>
  <c r="M18" i="2"/>
  <c r="I19" i="2"/>
  <c r="L19" i="2"/>
  <c r="M19" i="2"/>
  <c r="G20" i="2"/>
  <c r="G17" i="2" s="1"/>
  <c r="G16" i="2" s="1"/>
  <c r="G21" i="2"/>
  <c r="H21" i="2"/>
  <c r="H20" i="2" s="1"/>
  <c r="J21" i="2"/>
  <c r="J20" i="2" s="1"/>
  <c r="K21" i="2"/>
  <c r="K20" i="2" s="1"/>
  <c r="K17" i="2" s="1"/>
  <c r="I22" i="2"/>
  <c r="L22" i="2"/>
  <c r="M22" i="2"/>
  <c r="I23" i="2"/>
  <c r="L23" i="2"/>
  <c r="M23" i="2"/>
  <c r="I26" i="2"/>
  <c r="L26" i="2"/>
  <c r="M26" i="2"/>
  <c r="I27" i="2"/>
  <c r="L27" i="2"/>
  <c r="M27" i="2"/>
  <c r="I28" i="2"/>
  <c r="L28" i="2"/>
  <c r="M28" i="2"/>
  <c r="I29" i="2"/>
  <c r="I32" i="2"/>
  <c r="L32" i="2"/>
  <c r="M32" i="2"/>
  <c r="M33" i="2"/>
  <c r="I34" i="2"/>
  <c r="J39" i="2"/>
  <c r="K39" i="2"/>
  <c r="M39" i="2" s="1"/>
  <c r="I41" i="2"/>
  <c r="L41" i="2"/>
  <c r="M41" i="2"/>
  <c r="I43" i="2"/>
  <c r="L43" i="2"/>
  <c r="M43" i="2"/>
  <c r="I44" i="2"/>
  <c r="L44" i="2"/>
  <c r="M44" i="2"/>
  <c r="I45" i="2"/>
  <c r="L45" i="2"/>
  <c r="M45" i="2"/>
  <c r="I53" i="2"/>
  <c r="L53" i="2"/>
  <c r="M53" i="2"/>
  <c r="I56" i="2"/>
  <c r="L56" i="2"/>
  <c r="M56" i="2"/>
  <c r="I58" i="2"/>
  <c r="L58" i="2"/>
  <c r="M58" i="2"/>
  <c r="I59" i="2"/>
  <c r="L59" i="2"/>
  <c r="M59" i="2"/>
  <c r="G60" i="2"/>
  <c r="H60" i="2"/>
  <c r="I60" i="2" s="1"/>
  <c r="K60" i="2"/>
  <c r="I61" i="2"/>
  <c r="L61" i="2"/>
  <c r="M61" i="2"/>
  <c r="G62" i="2"/>
  <c r="H62" i="2"/>
  <c r="I62" i="2" s="1"/>
  <c r="J62" i="2"/>
  <c r="M62" i="2" s="1"/>
  <c r="K62" i="2"/>
  <c r="I63" i="2"/>
  <c r="L63" i="2"/>
  <c r="M63" i="2"/>
  <c r="I66" i="2"/>
  <c r="I67" i="2"/>
  <c r="L67" i="2"/>
  <c r="M67" i="2"/>
  <c r="G16" i="1"/>
  <c r="I16" i="1"/>
  <c r="J16" i="1"/>
  <c r="L16" i="1"/>
  <c r="M16" i="1"/>
  <c r="O16" i="1"/>
  <c r="P16" i="1"/>
  <c r="Q16" i="1"/>
  <c r="R16" i="1"/>
  <c r="S16" i="1"/>
  <c r="N18" i="1"/>
  <c r="O18" i="1"/>
  <c r="N19" i="1"/>
  <c r="O19" i="1"/>
  <c r="G27" i="1"/>
  <c r="J27" i="1"/>
  <c r="L27" i="1"/>
  <c r="L15" i="1" s="1"/>
  <c r="M27" i="1"/>
  <c r="O27" i="1" s="1"/>
  <c r="S27" i="1"/>
  <c r="I28" i="1"/>
  <c r="N28" i="1" s="1"/>
  <c r="O28" i="1"/>
  <c r="P28" i="1"/>
  <c r="P27" i="1" s="1"/>
  <c r="P15" i="1" s="1"/>
  <c r="Q28" i="1"/>
  <c r="Q27" i="1" s="1"/>
  <c r="R28" i="1"/>
  <c r="R27" i="1" s="1"/>
  <c r="R15" i="1" s="1"/>
  <c r="N34" i="1"/>
  <c r="O34" i="1"/>
  <c r="G35" i="1"/>
  <c r="I35" i="1"/>
  <c r="J35" i="1"/>
  <c r="L35" i="1"/>
  <c r="M35" i="1"/>
  <c r="N35" i="1" s="1"/>
  <c r="P35" i="1"/>
  <c r="Q35" i="1"/>
  <c r="R35" i="1"/>
  <c r="S35" i="1"/>
  <c r="N39" i="1"/>
  <c r="O39" i="1"/>
  <c r="G45" i="1"/>
  <c r="S45" i="1"/>
  <c r="G47" i="1"/>
  <c r="I47" i="1"/>
  <c r="I45" i="1" s="1"/>
  <c r="J47" i="1"/>
  <c r="J45" i="1" s="1"/>
  <c r="L47" i="1"/>
  <c r="L45" i="1" s="1"/>
  <c r="M47" i="1"/>
  <c r="M45" i="1" s="1"/>
  <c r="O45" i="1" s="1"/>
  <c r="N48" i="1"/>
  <c r="O48" i="1"/>
  <c r="N49" i="1"/>
  <c r="O49" i="1"/>
  <c r="P49" i="1"/>
  <c r="Q49" i="1" s="1"/>
  <c r="N50" i="1"/>
  <c r="O50" i="1"/>
  <c r="P50" i="1"/>
  <c r="Q50" i="1" s="1"/>
  <c r="N51" i="1"/>
  <c r="O51" i="1"/>
  <c r="Q51" i="1"/>
  <c r="N52" i="1"/>
  <c r="O52" i="1"/>
  <c r="G54" i="1"/>
  <c r="N55" i="1"/>
  <c r="O55" i="1"/>
  <c r="G56" i="1"/>
  <c r="H56" i="1"/>
  <c r="I56" i="1"/>
  <c r="I54" i="1" s="1"/>
  <c r="J56" i="1"/>
  <c r="J54" i="1" s="1"/>
  <c r="L56" i="1"/>
  <c r="L54" i="1" s="1"/>
  <c r="M56" i="1"/>
  <c r="N56" i="1" s="1"/>
  <c r="S56" i="1"/>
  <c r="S54" i="1" s="1"/>
  <c r="N57" i="1"/>
  <c r="O57" i="1"/>
  <c r="P57" i="1"/>
  <c r="P56" i="1" s="1"/>
  <c r="P54" i="1" s="1"/>
  <c r="N59" i="1"/>
  <c r="O59" i="1"/>
  <c r="P59" i="1"/>
  <c r="Q59" i="1" s="1"/>
  <c r="N62" i="1"/>
  <c r="O62" i="1"/>
  <c r="P62" i="1"/>
  <c r="Q62" i="1" s="1"/>
  <c r="L64" i="1"/>
  <c r="L60" i="1" s="1"/>
  <c r="M64" i="1"/>
  <c r="S64" i="1"/>
  <c r="N65" i="1"/>
  <c r="O65" i="1"/>
  <c r="P65" i="1"/>
  <c r="P64" i="1" s="1"/>
  <c r="G67" i="1"/>
  <c r="G64" i="1" s="1"/>
  <c r="I67" i="1"/>
  <c r="I64" i="1" s="1"/>
  <c r="J67" i="1"/>
  <c r="J64" i="1" s="1"/>
  <c r="N67" i="1"/>
  <c r="P67" i="1"/>
  <c r="Q67" i="1"/>
  <c r="Q64" i="1" s="1"/>
  <c r="R67" i="1"/>
  <c r="R64" i="1" s="1"/>
  <c r="N70" i="1"/>
  <c r="O70" i="1"/>
  <c r="N76" i="1"/>
  <c r="O76" i="1"/>
  <c r="G77" i="1"/>
  <c r="I77" i="1"/>
  <c r="J77" i="1"/>
  <c r="M77" i="1"/>
  <c r="N77" i="1" s="1"/>
  <c r="P77" i="1"/>
  <c r="Q77" i="1"/>
  <c r="R77" i="1"/>
  <c r="S77" i="1"/>
  <c r="N79" i="1"/>
  <c r="O79" i="1"/>
  <c r="N81" i="1"/>
  <c r="O81" i="1"/>
  <c r="N82" i="1"/>
  <c r="O82" i="1"/>
  <c r="P82" i="1"/>
  <c r="Q82" i="1" s="1"/>
  <c r="G83" i="1"/>
  <c r="I83" i="1"/>
  <c r="L83" i="1"/>
  <c r="M83" i="1"/>
  <c r="N83" i="1"/>
  <c r="O83" i="1"/>
  <c r="R83" i="1"/>
  <c r="S83" i="1"/>
  <c r="N84" i="1"/>
  <c r="O84" i="1"/>
  <c r="P84" i="1"/>
  <c r="N85" i="1"/>
  <c r="O85" i="1"/>
  <c r="P85" i="1"/>
  <c r="Q85" i="1" s="1"/>
  <c r="Q83" i="1" s="1"/>
  <c r="N86" i="1"/>
  <c r="O86" i="1"/>
  <c r="N92" i="1"/>
  <c r="O92" i="1"/>
  <c r="G93" i="1"/>
  <c r="I93" i="1"/>
  <c r="J93" i="1"/>
  <c r="L93" i="1"/>
  <c r="M93" i="1"/>
  <c r="N93" i="1"/>
  <c r="O93" i="1"/>
  <c r="P93" i="1"/>
  <c r="Q93" i="1"/>
  <c r="R93" i="1"/>
  <c r="S93" i="1"/>
  <c r="N95" i="1"/>
  <c r="O95" i="1"/>
  <c r="N99" i="1"/>
  <c r="O99" i="1"/>
  <c r="G102" i="1"/>
  <c r="I102" i="1"/>
  <c r="J102" i="1"/>
  <c r="L102" i="1"/>
  <c r="M102" i="1"/>
  <c r="O102" i="1" s="1"/>
  <c r="S102" i="1"/>
  <c r="S101" i="1" s="1"/>
  <c r="N103" i="1"/>
  <c r="O103" i="1"/>
  <c r="P103" i="1"/>
  <c r="Q103" i="1"/>
  <c r="R103" i="1"/>
  <c r="N104" i="1"/>
  <c r="O104" i="1"/>
  <c r="P104" i="1"/>
  <c r="Q104" i="1" s="1"/>
  <c r="G106" i="1"/>
  <c r="I106" i="1"/>
  <c r="I101" i="1" s="1"/>
  <c r="J106" i="1"/>
  <c r="L106" i="1"/>
  <c r="L101" i="1" s="1"/>
  <c r="M106" i="1"/>
  <c r="N106" i="1" s="1"/>
  <c r="O106" i="1"/>
  <c r="S106" i="1"/>
  <c r="N110" i="1"/>
  <c r="O110" i="1"/>
  <c r="P110" i="1"/>
  <c r="Q110" i="1" s="1"/>
  <c r="Q106" i="1" s="1"/>
  <c r="N111" i="1"/>
  <c r="O111" i="1"/>
  <c r="N113" i="1"/>
  <c r="O113" i="1"/>
  <c r="G118" i="1"/>
  <c r="I119" i="1"/>
  <c r="I118" i="1" s="1"/>
  <c r="N118" i="1" s="1"/>
  <c r="J119" i="1"/>
  <c r="J118" i="1" s="1"/>
  <c r="O118" i="1" s="1"/>
  <c r="N119" i="1"/>
  <c r="S119" i="1"/>
  <c r="S118" i="1" s="1"/>
  <c r="N120" i="1"/>
  <c r="O120" i="1"/>
  <c r="P120" i="1"/>
  <c r="Q120" i="1" s="1"/>
  <c r="Q119" i="1" s="1"/>
  <c r="Q118" i="1" s="1"/>
  <c r="R120" i="1"/>
  <c r="R119" i="1" s="1"/>
  <c r="R118" i="1" s="1"/>
  <c r="N127" i="1"/>
  <c r="O127" i="1"/>
  <c r="G129" i="1"/>
  <c r="G128" i="1" s="1"/>
  <c r="I129" i="1"/>
  <c r="J129" i="1"/>
  <c r="J128" i="1" s="1"/>
  <c r="M129" i="1"/>
  <c r="P129" i="1"/>
  <c r="P128" i="1" s="1"/>
  <c r="Q129" i="1"/>
  <c r="R129" i="1"/>
  <c r="S129" i="1"/>
  <c r="N134" i="1"/>
  <c r="O134" i="1"/>
  <c r="N135" i="1"/>
  <c r="O135" i="1"/>
  <c r="G136" i="1"/>
  <c r="I136" i="1"/>
  <c r="J136" i="1"/>
  <c r="K136" i="1"/>
  <c r="L136" i="1"/>
  <c r="L128" i="1" s="1"/>
  <c r="M136" i="1"/>
  <c r="N136" i="1" s="1"/>
  <c r="P136" i="1"/>
  <c r="Q136" i="1"/>
  <c r="R136" i="1"/>
  <c r="S136" i="1"/>
  <c r="N137" i="1"/>
  <c r="O137" i="1"/>
  <c r="N140" i="1"/>
  <c r="O140" i="1"/>
  <c r="G141" i="1"/>
  <c r="I141" i="1"/>
  <c r="J141" i="1"/>
  <c r="O141" i="1" s="1"/>
  <c r="M141" i="1"/>
  <c r="P141" i="1"/>
  <c r="Q141" i="1"/>
  <c r="R141" i="1"/>
  <c r="S141" i="1"/>
  <c r="N144" i="1"/>
  <c r="O144" i="1"/>
  <c r="N145" i="1"/>
  <c r="O145" i="1"/>
  <c r="N146" i="1"/>
  <c r="O146" i="1"/>
  <c r="N147" i="1"/>
  <c r="O147" i="1"/>
  <c r="N157" i="1"/>
  <c r="O157" i="1"/>
  <c r="G166" i="1"/>
  <c r="I166" i="1"/>
  <c r="J166" i="1"/>
  <c r="L166" i="1"/>
  <c r="M166" i="1"/>
  <c r="N166" i="1" s="1"/>
  <c r="O166" i="1"/>
  <c r="N167" i="1"/>
  <c r="O167" i="1"/>
  <c r="N168" i="1"/>
  <c r="O168" i="1"/>
  <c r="N179" i="1"/>
  <c r="O179" i="1"/>
  <c r="G180" i="1"/>
  <c r="I180" i="1"/>
  <c r="J180" i="1"/>
  <c r="O180" i="1" s="1"/>
  <c r="M180" i="1"/>
  <c r="N180" i="1"/>
  <c r="P180" i="1"/>
  <c r="Q180" i="1"/>
  <c r="R180" i="1"/>
  <c r="S180" i="1"/>
  <c r="N185" i="1"/>
  <c r="O185" i="1"/>
  <c r="J101" i="1" l="1"/>
  <c r="S15" i="1"/>
  <c r="S128" i="1"/>
  <c r="M128" i="1"/>
  <c r="N128" i="1" s="1"/>
  <c r="P102" i="1"/>
  <c r="R82" i="1"/>
  <c r="R62" i="1"/>
  <c r="R59" i="1"/>
  <c r="R57" i="1"/>
  <c r="R56" i="1" s="1"/>
  <c r="O47" i="1"/>
  <c r="M15" i="1"/>
  <c r="M171" i="1" s="1"/>
  <c r="G15" i="1"/>
  <c r="G171" i="1" s="1"/>
  <c r="L62" i="2"/>
  <c r="N141" i="1"/>
  <c r="O136" i="1"/>
  <c r="R128" i="1"/>
  <c r="O119" i="1"/>
  <c r="M101" i="1"/>
  <c r="G101" i="1"/>
  <c r="P83" i="1"/>
  <c r="P60" i="1" s="1"/>
  <c r="O77" i="1"/>
  <c r="O67" i="1"/>
  <c r="G60" i="1"/>
  <c r="G44" i="1" s="1"/>
  <c r="G43" i="1" s="1"/>
  <c r="G42" i="1" s="1"/>
  <c r="S60" i="1"/>
  <c r="S44" i="1" s="1"/>
  <c r="Q57" i="1"/>
  <c r="Q56" i="1" s="1"/>
  <c r="R50" i="1"/>
  <c r="R49" i="1"/>
  <c r="N47" i="1"/>
  <c r="L21" i="2"/>
  <c r="S166" i="1"/>
  <c r="Q128" i="1"/>
  <c r="I128" i="1"/>
  <c r="R110" i="1"/>
  <c r="R106" i="1" s="1"/>
  <c r="R104" i="1"/>
  <c r="R102" i="1"/>
  <c r="R166" i="1" s="1"/>
  <c r="M60" i="1"/>
  <c r="O60" i="1" s="1"/>
  <c r="O56" i="1"/>
  <c r="O35" i="1"/>
  <c r="J15" i="1"/>
  <c r="J171" i="1" s="1"/>
  <c r="J60" i="2"/>
  <c r="S162" i="1"/>
  <c r="S100" i="1"/>
  <c r="O101" i="1"/>
  <c r="M162" i="1"/>
  <c r="M100" i="1"/>
  <c r="N101" i="1"/>
  <c r="G162" i="1"/>
  <c r="G100" i="1"/>
  <c r="J60" i="1"/>
  <c r="O64" i="1"/>
  <c r="P14" i="1"/>
  <c r="P159" i="1"/>
  <c r="P172" i="1"/>
  <c r="P171" i="1"/>
  <c r="S171" i="1"/>
  <c r="S14" i="1"/>
  <c r="S159" i="1"/>
  <c r="S172" i="1"/>
  <c r="O128" i="1"/>
  <c r="L100" i="1"/>
  <c r="L162" i="1"/>
  <c r="I100" i="1"/>
  <c r="I162" i="1"/>
  <c r="P127" i="1"/>
  <c r="P166" i="1"/>
  <c r="I60" i="1"/>
  <c r="N64" i="1"/>
  <c r="R14" i="1"/>
  <c r="R159" i="1"/>
  <c r="R172" i="1"/>
  <c r="R171" i="1"/>
  <c r="L14" i="1"/>
  <c r="L154" i="1" s="1"/>
  <c r="L159" i="1"/>
  <c r="L171" i="1"/>
  <c r="L172" i="1"/>
  <c r="O15" i="1"/>
  <c r="M159" i="1"/>
  <c r="M172" i="1"/>
  <c r="J159" i="1"/>
  <c r="J172" i="1"/>
  <c r="G172" i="1"/>
  <c r="H17" i="2"/>
  <c r="I20" i="2"/>
  <c r="M17" i="2"/>
  <c r="K16" i="2"/>
  <c r="Q102" i="1"/>
  <c r="Q60" i="1"/>
  <c r="Q54" i="1"/>
  <c r="I44" i="1"/>
  <c r="I43" i="1" s="1"/>
  <c r="I42" i="1" s="1"/>
  <c r="R60" i="1"/>
  <c r="Q47" i="1"/>
  <c r="Q45" i="1" s="1"/>
  <c r="Q44" i="1" s="1"/>
  <c r="J44" i="1"/>
  <c r="J162" i="1"/>
  <c r="J100" i="1"/>
  <c r="L20" i="2"/>
  <c r="J17" i="2"/>
  <c r="M20" i="2"/>
  <c r="G65" i="2"/>
  <c r="G31" i="2"/>
  <c r="G33" i="2" s="1"/>
  <c r="G39" i="2" s="1"/>
  <c r="L44" i="1"/>
  <c r="L43" i="1" s="1"/>
  <c r="L42" i="1" s="1"/>
  <c r="Q15" i="1"/>
  <c r="P119" i="1"/>
  <c r="P118" i="1" s="1"/>
  <c r="P106" i="1"/>
  <c r="P101" i="1" s="1"/>
  <c r="M54" i="1"/>
  <c r="M44" i="1" s="1"/>
  <c r="P47" i="1"/>
  <c r="P45" i="1" s="1"/>
  <c r="I27" i="1"/>
  <c r="N102" i="1"/>
  <c r="N45" i="1"/>
  <c r="N16" i="1"/>
  <c r="M21" i="2"/>
  <c r="I21" i="2"/>
  <c r="M60" i="2" l="1"/>
  <c r="L60" i="2"/>
  <c r="G14" i="1"/>
  <c r="J14" i="1"/>
  <c r="M14" i="1"/>
  <c r="R101" i="1"/>
  <c r="R162" i="1" s="1"/>
  <c r="R47" i="1"/>
  <c r="R45" i="1" s="1"/>
  <c r="R44" i="1" s="1"/>
  <c r="P44" i="1"/>
  <c r="G159" i="1"/>
  <c r="N60" i="1"/>
  <c r="R54" i="1"/>
  <c r="P100" i="1"/>
  <c r="P162" i="1"/>
  <c r="Q101" i="1"/>
  <c r="Q166" i="1"/>
  <c r="H16" i="2"/>
  <c r="I17" i="2"/>
  <c r="O159" i="1"/>
  <c r="R100" i="1"/>
  <c r="I170" i="1"/>
  <c r="I169" i="1"/>
  <c r="L170" i="1"/>
  <c r="L169" i="1"/>
  <c r="O162" i="1"/>
  <c r="M169" i="1"/>
  <c r="N162" i="1"/>
  <c r="M170" i="1"/>
  <c r="I15" i="1"/>
  <c r="N27" i="1"/>
  <c r="N54" i="1"/>
  <c r="O54" i="1"/>
  <c r="Q171" i="1"/>
  <c r="Q14" i="1"/>
  <c r="Q159" i="1"/>
  <c r="Q172" i="1"/>
  <c r="J16" i="2"/>
  <c r="L17" i="2"/>
  <c r="K65" i="2"/>
  <c r="K31" i="2"/>
  <c r="O172" i="1"/>
  <c r="O171" i="1"/>
  <c r="G169" i="1"/>
  <c r="G170" i="1"/>
  <c r="N100" i="1"/>
  <c r="O100" i="1"/>
  <c r="S169" i="1"/>
  <c r="S170" i="1"/>
  <c r="J43" i="1"/>
  <c r="J42" i="1" s="1"/>
  <c r="J154" i="1" s="1"/>
  <c r="S43" i="1"/>
  <c r="S42" i="1" s="1"/>
  <c r="S154" i="1" s="1"/>
  <c r="G154" i="1"/>
  <c r="O44" i="1"/>
  <c r="M43" i="1"/>
  <c r="N44" i="1"/>
  <c r="J169" i="1"/>
  <c r="J170" i="1"/>
  <c r="O14" i="1"/>
  <c r="P43" i="1"/>
  <c r="P42" i="1" s="1"/>
  <c r="P154" i="1" s="1"/>
  <c r="R43" i="1" l="1"/>
  <c r="R42" i="1" s="1"/>
  <c r="R154" i="1" s="1"/>
  <c r="M42" i="1"/>
  <c r="N43" i="1"/>
  <c r="O43" i="1"/>
  <c r="L16" i="2"/>
  <c r="J31" i="2"/>
  <c r="J65" i="2"/>
  <c r="I14" i="1"/>
  <c r="I159" i="1"/>
  <c r="N159" i="1" s="1"/>
  <c r="I172" i="1"/>
  <c r="N172" i="1" s="1"/>
  <c r="I171" i="1"/>
  <c r="N171" i="1" s="1"/>
  <c r="N15" i="1"/>
  <c r="H31" i="2"/>
  <c r="I16" i="2"/>
  <c r="H65" i="2"/>
  <c r="I65" i="2" s="1"/>
  <c r="Q162" i="1"/>
  <c r="Q100" i="1"/>
  <c r="Q43" i="1" s="1"/>
  <c r="Q42" i="1" s="1"/>
  <c r="P170" i="1"/>
  <c r="P169" i="1"/>
  <c r="N170" i="1"/>
  <c r="O170" i="1"/>
  <c r="O169" i="1"/>
  <c r="N169" i="1"/>
  <c r="R170" i="1"/>
  <c r="R169" i="1"/>
  <c r="M31" i="2"/>
  <c r="M65" i="2"/>
  <c r="M16" i="2"/>
  <c r="Q154" i="1"/>
  <c r="H33" i="2" l="1"/>
  <c r="I31" i="2"/>
  <c r="Q169" i="1"/>
  <c r="Q170" i="1"/>
  <c r="I154" i="1"/>
  <c r="N14" i="1"/>
  <c r="O42" i="1"/>
  <c r="N42" i="1"/>
  <c r="M154" i="1"/>
  <c r="L65" i="2"/>
  <c r="L31" i="2"/>
  <c r="O154" i="1" l="1"/>
  <c r="N154" i="1"/>
  <c r="L33" i="2"/>
  <c r="H39" i="2"/>
  <c r="I33" i="2"/>
  <c r="L39" i="2" l="1"/>
  <c r="I39" i="2"/>
</calcChain>
</file>

<file path=xl/sharedStrings.xml><?xml version="1.0" encoding="utf-8"?>
<sst xmlns="http://schemas.openxmlformats.org/spreadsheetml/2006/main" count="426" uniqueCount="333">
  <si>
    <t>S.C. PIETE SI TARGURI CRAIOVA SRL</t>
  </si>
  <si>
    <t>CRAIOVA,Str.CALEA BUCURESTI, Nr.51, DOLJ</t>
  </si>
  <si>
    <t>Cod unic de înregistrare 28001235</t>
  </si>
  <si>
    <t>Nr.Ordine Reg.Com : J16/181/2011</t>
  </si>
  <si>
    <t>Anexa nr.2</t>
  </si>
  <si>
    <t>Detalierea indicatorilor economico-financiari prevăzuţi în bugetul de venituri şi cheltuieli si repartizarea  pe trimestre a acestora</t>
  </si>
  <si>
    <t>INDICATORI</t>
  </si>
  <si>
    <t>Nr. rd.</t>
  </si>
  <si>
    <t>Prevederi an precedent 2021</t>
  </si>
  <si>
    <t>Prevederi an curent 2022</t>
  </si>
  <si>
    <t>Propuneri</t>
  </si>
  <si>
    <t>BVC RECTIFICAT AN 2022</t>
  </si>
  <si>
    <t xml:space="preserve"> Aprobat</t>
  </si>
  <si>
    <t xml:space="preserve"> Preliminat / Realizat an 2021</t>
  </si>
  <si>
    <t xml:space="preserve"> Realizat 31.10.2022</t>
  </si>
  <si>
    <t>rectificare</t>
  </si>
  <si>
    <t>din care:</t>
  </si>
  <si>
    <t>conform HCL  Nr 507 Din 16,12,2021</t>
  </si>
  <si>
    <t>conform Hotararii C.A.</t>
  </si>
  <si>
    <t>conform HCL  Nr 543 Din 27.10.2022</t>
  </si>
  <si>
    <t>an curent 2022</t>
  </si>
  <si>
    <t>%</t>
  </si>
  <si>
    <t>Trim I</t>
  </si>
  <si>
    <t>Trim II</t>
  </si>
  <si>
    <t>Trim III</t>
  </si>
  <si>
    <t>An</t>
  </si>
  <si>
    <t>4a</t>
  </si>
  <si>
    <t>6a</t>
  </si>
  <si>
    <t>9=8/5*100</t>
  </si>
  <si>
    <t>10=8/6*100</t>
  </si>
  <si>
    <t>I.</t>
  </si>
  <si>
    <t>VENITURI TOTALE (Rd.2+Rd.22+Rd.28)</t>
  </si>
  <si>
    <t>Venituri totale din exploatare (Rd. 3 + Rd. 8 + Rd. 9 + Rd. 12 + Rd. 13 + Rd. 14), din care:</t>
  </si>
  <si>
    <t>a)</t>
  </si>
  <si>
    <t xml:space="preserve">din producţia vândută (Rd.4+Rd.5+Rd.6+Rd.7), din care: </t>
  </si>
  <si>
    <t>a1)</t>
  </si>
  <si>
    <t>din vânzarea produselor</t>
  </si>
  <si>
    <t>a2)</t>
  </si>
  <si>
    <t>din servicii prestate</t>
  </si>
  <si>
    <t>a3)</t>
  </si>
  <si>
    <t>din redevenţe şi chirii</t>
  </si>
  <si>
    <t>a4)</t>
  </si>
  <si>
    <t>alte venituri</t>
  </si>
  <si>
    <t>b)</t>
  </si>
  <si>
    <t>din vânzarea mărfurilor</t>
  </si>
  <si>
    <t>c)</t>
  </si>
  <si>
    <t xml:space="preserve">din subvenţii şi transferuri de exploatare aferente cifrei de afaceri nete (Rd.10+Rd.11), din care: </t>
  </si>
  <si>
    <t>c1</t>
  </si>
  <si>
    <t>subvenţii, cf. prevederilor  legale în vigoare</t>
  </si>
  <si>
    <t>c2</t>
  </si>
  <si>
    <t>transferuri, cf.  prevederilor    legale  în  vigoare</t>
  </si>
  <si>
    <t>d)</t>
  </si>
  <si>
    <t>din producţia de imobilizări</t>
  </si>
  <si>
    <t>e)</t>
  </si>
  <si>
    <t>venituri aferente costului producţiei în curs de execuţie</t>
  </si>
  <si>
    <t>f)</t>
  </si>
  <si>
    <t>alte venituri din exploatare (Rd.15+Rd.16+Rd.19+Rd.20+Rd.21), din care:</t>
  </si>
  <si>
    <t>f1)</t>
  </si>
  <si>
    <t>din amenzi şi penalităţi</t>
  </si>
  <si>
    <t>f2)</t>
  </si>
  <si>
    <t>din vânzarea activelor şi alte operaţii de capital (Rd.18+Rd.19), din care:</t>
  </si>
  <si>
    <t xml:space="preserve"> - active corporale</t>
  </si>
  <si>
    <t xml:space="preserve"> - active necorporale</t>
  </si>
  <si>
    <t>f3)</t>
  </si>
  <si>
    <t>din subvenţii pentru investiţii</t>
  </si>
  <si>
    <t>f4)</t>
  </si>
  <si>
    <t>din valorificarea certificatelor CO2</t>
  </si>
  <si>
    <t>f5)</t>
  </si>
  <si>
    <t>Venituri financiare (Rd.23+Rd.24+Rd.25+Rd.26+Rd.27), din care:</t>
  </si>
  <si>
    <t>din imobilizări financiare</t>
  </si>
  <si>
    <t>din investiţii financiare</t>
  </si>
  <si>
    <t>din diferenţe de curs</t>
  </si>
  <si>
    <t>din dobânzi</t>
  </si>
  <si>
    <t>alte venituri financiare</t>
  </si>
  <si>
    <t>Venituri extraordinare</t>
  </si>
  <si>
    <t>II</t>
  </si>
  <si>
    <t>CHELTUIELI TOTALE  (Rd.30+Rd.131+Rd.139)</t>
  </si>
  <si>
    <t xml:space="preserve">Cheltuieli de exploatare (Rd.31+Rd.79+Rd.86+Rd.114), din care: </t>
  </si>
  <si>
    <t xml:space="preserve">A. Cheltuieli cu bunuri şi servicii (Rd.32+Rd.40+Rd.46), din care: </t>
  </si>
  <si>
    <t>A1</t>
  </si>
  <si>
    <t>Cheltuieli privind stocurile (Rd.33+Rd.34+Rd.37+Rd.38+Rd.39), din care:</t>
  </si>
  <si>
    <t>cheltuieli cu materiile prime</t>
  </si>
  <si>
    <t>cheltuieli cu materialele consumabile, din care:</t>
  </si>
  <si>
    <t>b1)</t>
  </si>
  <si>
    <t>cheltuieli cu piesele de schimb</t>
  </si>
  <si>
    <t>b2)</t>
  </si>
  <si>
    <t>cheltuieli cu combustibilii</t>
  </si>
  <si>
    <t>b3)</t>
  </si>
  <si>
    <t>cheltuieli cu alte materiale consumabile</t>
  </si>
  <si>
    <t>36*</t>
  </si>
  <si>
    <t>cheltuieli privind materialele de natura obiectelor de inventar</t>
  </si>
  <si>
    <t>cheltuieli privind energia şi apa</t>
  </si>
  <si>
    <t>cheltuieli privind mărfurile</t>
  </si>
  <si>
    <t>A2</t>
  </si>
  <si>
    <t xml:space="preserve">Cheltuieli privind serviciile executate de terţi (Rd.41+Rd.42+Rd.45), din care: </t>
  </si>
  <si>
    <t>cheltuieli cu întreţinerea şi reparaţiile</t>
  </si>
  <si>
    <t xml:space="preserve">b) </t>
  </si>
  <si>
    <t>cheltuieli privind chiriile (Rd.43+Rd.44) din care:</t>
  </si>
  <si>
    <t xml:space="preserve"> - către operatori cu capital integral/majoritar de stat</t>
  </si>
  <si>
    <t xml:space="preserve"> - către operatori cu capital privat</t>
  </si>
  <si>
    <t>prime de asigurare</t>
  </si>
  <si>
    <t>A3</t>
  </si>
  <si>
    <t xml:space="preserve">Cheltuieli cu alte servicii executate de terţi (Rd.47+Rd.48+Rd.50+Rd.57+Rd.62+Rd.63+Rd.67+   Rd.68+Rd.69+Rd.78), din care: </t>
  </si>
  <si>
    <t>cheltuieli cu colaboratorii</t>
  </si>
  <si>
    <t>cheltuieli privind comisioanele şi onorariul, din care:</t>
  </si>
  <si>
    <t>cheltuieli privind consultanţa juridică</t>
  </si>
  <si>
    <t>cheltuieli de protocol, reclamă şi publicitate (Rd.51+Rd.53), din care:</t>
  </si>
  <si>
    <t>c1)</t>
  </si>
  <si>
    <t>cheltuieli de protocol, din care:</t>
  </si>
  <si>
    <t xml:space="preserve"> - tichete cadou potrivit Legii nr.193/2006, cu modificările ulterioare</t>
  </si>
  <si>
    <t>c2)</t>
  </si>
  <si>
    <t>cheltuieli de reclamă şi publicitate, din care:</t>
  </si>
  <si>
    <t xml:space="preserve"> -  tichete cadou ptr. cheltuieli de reclamă şi publicitate, potrivit Legii  nr.193/2006, cu modificările ulterioare</t>
  </si>
  <si>
    <t xml:space="preserve"> - tichete cadou ptr. campanii de marketing, studiul pieţei, promovarea pe pieţe existente sau noi, potrivit Legii nr.193/2006, cu  modificările ulterioare</t>
  </si>
  <si>
    <t xml:space="preserve"> - ch.de promovare a produselor</t>
  </si>
  <si>
    <t>Ch. cu sponsorizarea (Rd.58+Rd.59+Rd.60+Rd.61), din care:</t>
  </si>
  <si>
    <t>d1)</t>
  </si>
  <si>
    <t>ch.de sponsorizare indomeniul medcal si sanatate</t>
  </si>
  <si>
    <t>d2)</t>
  </si>
  <si>
    <t>ch. de sponsorizare in domeniile educatie, invatamant,social si sport,din care:</t>
  </si>
  <si>
    <t>d3)</t>
  </si>
  <si>
    <t>pentru cluburile sportive</t>
  </si>
  <si>
    <t>d4)</t>
  </si>
  <si>
    <t>ch de sponsorizare pt alte activitati</t>
  </si>
  <si>
    <t>cheltuieli cu transportul de bunuri şi persoane</t>
  </si>
  <si>
    <r>
      <t>cheltuieli de deplasare, detaşare, transfer,</t>
    </r>
    <r>
      <rPr>
        <sz val="10"/>
        <rFont val="Arial"/>
        <family val="2"/>
        <charset val="238"/>
      </rPr>
      <t xml:space="preserve"> din care:</t>
    </r>
  </si>
  <si>
    <t xml:space="preserve">     - cheltuieli cu diurna (Rd.65+Rd.66), din care: </t>
  </si>
  <si>
    <t xml:space="preserve">              -interna</t>
  </si>
  <si>
    <t xml:space="preserve">              -externa</t>
  </si>
  <si>
    <t>g)</t>
  </si>
  <si>
    <t>cheltuieli poştale şi taxe de telecomunicaţii</t>
  </si>
  <si>
    <t>h)</t>
  </si>
  <si>
    <t>cheltuieli cu serviciile bancare şi asimilate</t>
  </si>
  <si>
    <t>i)</t>
  </si>
  <si>
    <t>alte cheltuieli cu serviciile executate de terţi, din care:</t>
  </si>
  <si>
    <t>i1)</t>
  </si>
  <si>
    <t>cheltuieli de asigurare şi pază</t>
  </si>
  <si>
    <t>i2)</t>
  </si>
  <si>
    <t>cheltuieli privind întreţinerea şi funcţionarea tehnicii de calcul</t>
  </si>
  <si>
    <t>i3)</t>
  </si>
  <si>
    <t>cheltuieli cu pregătirea profesională</t>
  </si>
  <si>
    <t>i4)</t>
  </si>
  <si>
    <t>cheltuieli cu reevaluarea imobilizărilor corporale şi necorporale, din care:</t>
  </si>
  <si>
    <r>
      <t xml:space="preserve"> </t>
    </r>
    <r>
      <rPr>
        <sz val="10"/>
        <rFont val="Arial"/>
        <family val="2"/>
        <charset val="238"/>
      </rPr>
      <t xml:space="preserve">     -</t>
    </r>
    <r>
      <rPr>
        <i/>
        <sz val="10"/>
        <rFont val="Arial"/>
        <family val="2"/>
        <charset val="238"/>
      </rPr>
      <t>aferente bunurilor de natura domeniului public</t>
    </r>
  </si>
  <si>
    <t>i5)</t>
  </si>
  <si>
    <t>cheltuieli cu prestaţiile efectuate de filiale</t>
  </si>
  <si>
    <t>i6)</t>
  </si>
  <si>
    <t>cheltuieli privind recrutarea şi plasarea personalului de conducere cf. Ordonanţei de urgenţă a Guvernului nr. 109/2011</t>
  </si>
  <si>
    <t>i7)</t>
  </si>
  <si>
    <t>cheltuieli cu anunţurile privind licitaţiile şi alte anunţuri</t>
  </si>
  <si>
    <t>j)</t>
  </si>
  <si>
    <t>alte cheltuieli</t>
  </si>
  <si>
    <t xml:space="preserve">B  Cheltuieli cu impozite, taxe şi vărsăminte asimilate (Rd.80+Rd.81+Rd.82+Rd.83+Rd.84+Rd.85), din care: </t>
  </si>
  <si>
    <t>ch. cu taxa pt.activitatea de exploatare  a resurselor minerale</t>
  </si>
  <si>
    <t>ch. cu redevenţa pentru  concesionarea  bunurilor publice şi resursele minerale</t>
  </si>
  <si>
    <t>ch. cu taxa de licenţă</t>
  </si>
  <si>
    <t>ch. cu taxa de autorizare</t>
  </si>
  <si>
    <t>ch. cu taxa de mediu</t>
  </si>
  <si>
    <r>
      <t>cheltuieli cu alte taxe şi impozite</t>
    </r>
    <r>
      <rPr>
        <b/>
        <sz val="10"/>
        <rFont val="Arial"/>
        <family val="2"/>
        <charset val="238"/>
      </rPr>
      <t xml:space="preserve"> </t>
    </r>
  </si>
  <si>
    <t>C. Cheltuieli cu personalul (Rd.87+Rd.100+Rd.104+Rd.113), din care:</t>
  </si>
  <si>
    <t>C0</t>
  </si>
  <si>
    <t>Cheltuieli de natură salarială (Rd.88+ Rd.92)</t>
  </si>
  <si>
    <t>C1</t>
  </si>
  <si>
    <t>Cheltuieli  cu salariile (Rd.89+Rd.90+Rd.91), din care:</t>
  </si>
  <si>
    <t xml:space="preserve"> a) salarii de bază</t>
  </si>
  <si>
    <t xml:space="preserve"> b) sporuri, prime şi alte bonificaţii aferente salariului de bază (conform CCM)</t>
  </si>
  <si>
    <t xml:space="preserve"> c) alte bonificaţii (conform CCM)</t>
  </si>
  <si>
    <t>C2</t>
  </si>
  <si>
    <t xml:space="preserve">Bonusuri (Rd.93+Rd.96+Rd.97+Rd.98+ Rd.99), din care: </t>
  </si>
  <si>
    <t>a) cheltuieli sociale prevăzute la art. 25 din Legea nr. 227/2015(in limita art.25 alin(3)lit.b) privind Codul fiscal, cu modificările şi completările ulterioare, din care:</t>
  </si>
  <si>
    <t xml:space="preserve"> - tichete de creşă, cf. Legii nr. 193/2006, cu modificările ulterioare;</t>
  </si>
  <si>
    <t xml:space="preserve"> - tichete cadou pentru cheltuieli sociale potrivit Legii nr. 193/2006, cu modificările ulterioare;</t>
  </si>
  <si>
    <t>b) tichete de masă;</t>
  </si>
  <si>
    <t>c) vouchere de vacanţă;</t>
  </si>
  <si>
    <t>d) ch. privind participarea  salariaţilor la profitul obtinut în anul precedent</t>
  </si>
  <si>
    <t>e) alte cheltuieli conform CCM.</t>
  </si>
  <si>
    <t>C3</t>
  </si>
  <si>
    <t>Alte cheltuieli cu personalul (Rd.101+Rd.102+Rd.103), din care:</t>
  </si>
  <si>
    <t>a) ch. cu plăţile compensatorii   aferente disponibilizărilor de personal</t>
  </si>
  <si>
    <t>b) ch. cu drepturile  salariale cuvenite în baza unor hotărâri judecătoreşti</t>
  </si>
  <si>
    <t>c) cheltuieli de natură salarială aferente restructurarii, privatizarii, administrator special, alte comisii si comitete</t>
  </si>
  <si>
    <t>C4</t>
  </si>
  <si>
    <t>Cheltuieli aferente contractului de mandat si a altor organe de conducere si control, comisii si comitete (Rd.105+Rd.108+Rd.111+ Rd.112), din care:</t>
  </si>
  <si>
    <t>a) pentru directori/directorat</t>
  </si>
  <si>
    <t>-componenta fixă</t>
  </si>
  <si>
    <t>-componenta variabilă</t>
  </si>
  <si>
    <t>b) pentru consiliul de administraţie/consiliul de supraveghere, din care:</t>
  </si>
  <si>
    <t>c) pentru AGA şi cenzori</t>
  </si>
  <si>
    <t>d) pentru alte comisii şi comitete constituite potrivit legii</t>
  </si>
  <si>
    <t>C5</t>
  </si>
  <si>
    <t xml:space="preserve">Cheltuieli cu contributiile datorate de angajator </t>
  </si>
  <si>
    <t>D. Alte cheltuieli de exploatare (Rd.115+Rd.118+Rd.119+Rd.120+Rd.121+Rd.122), din care:</t>
  </si>
  <si>
    <r>
      <t xml:space="preserve">cheltuieli cu majorări şi penalităţi </t>
    </r>
    <r>
      <rPr>
        <b/>
        <sz val="10"/>
        <color indexed="30"/>
        <rFont val="Arial"/>
        <family val="2"/>
        <charset val="238"/>
      </rPr>
      <t>(Rd.116+Rd.117</t>
    </r>
    <r>
      <rPr>
        <b/>
        <sz val="10"/>
        <rFont val="Arial"/>
        <family val="2"/>
        <charset val="238"/>
      </rPr>
      <t>), din care:</t>
    </r>
  </si>
  <si>
    <t xml:space="preserve">     - către bugetul general consolidat</t>
  </si>
  <si>
    <t xml:space="preserve">     - către alţi creditori</t>
  </si>
  <si>
    <t>cheltuieli privind activele imobilizate</t>
  </si>
  <si>
    <t>cheltuieli aferente transferurilor pentru plata personalului</t>
  </si>
  <si>
    <t>ch. cu amortizarea imobilizărilor corporale şi necorporale</t>
  </si>
  <si>
    <t xml:space="preserve">f) </t>
  </si>
  <si>
    <r>
      <t>ajustări şi deprecieri pentru pierdere de valoare şi provizioane (</t>
    </r>
    <r>
      <rPr>
        <b/>
        <sz val="10"/>
        <color indexed="30"/>
        <rFont val="Arial"/>
        <family val="2"/>
        <charset val="238"/>
      </rPr>
      <t>Rd.123-Rd.126</t>
    </r>
    <r>
      <rPr>
        <b/>
        <sz val="10"/>
        <rFont val="Arial"/>
        <family val="2"/>
        <charset val="238"/>
      </rPr>
      <t>), din care:</t>
    </r>
  </si>
  <si>
    <t xml:space="preserve">cheltuieli privind ajustările şi provizioanele </t>
  </si>
  <si>
    <t>f1.1)</t>
  </si>
  <si>
    <t xml:space="preserve">-provizioane privind participarea la profit a salariaţilor </t>
  </si>
  <si>
    <t>f1.2)</t>
  </si>
  <si>
    <t>- provizioane in legatura cu contractul de mandat</t>
  </si>
  <si>
    <t>venituri din provizioane şi ajustări pentru depreciere sau pierderi de valoare , din care:</t>
  </si>
  <si>
    <t>f2.1)</t>
  </si>
  <si>
    <t>din anularea provizioanelor (Rd.128+Rd.129+Rd.130), din care:</t>
  </si>
  <si>
    <t xml:space="preserve"> - din participarea salariaţilor la profit</t>
  </si>
  <si>
    <t xml:space="preserve"> - din deprecierea imobilizărilor corporale şi a activelor circulante</t>
  </si>
  <si>
    <t xml:space="preserve"> - venituri din alte provizioane</t>
  </si>
  <si>
    <r>
      <t>Cheltuieli financiare (</t>
    </r>
    <r>
      <rPr>
        <b/>
        <sz val="10"/>
        <color indexed="30"/>
        <rFont val="Arial"/>
        <family val="2"/>
        <charset val="238"/>
      </rPr>
      <t>Rd.132+Rd.135+Rd.138</t>
    </r>
    <r>
      <rPr>
        <b/>
        <sz val="10"/>
        <rFont val="Arial"/>
        <family val="2"/>
        <charset val="238"/>
      </rPr>
      <t xml:space="preserve">), din care: </t>
    </r>
  </si>
  <si>
    <t>cheltuieli privind dobânzile (Rd.133+Rd.134), din care:</t>
  </si>
  <si>
    <t>aferente creditelor pentru investiţii</t>
  </si>
  <si>
    <t>aferente creditelor pentru activitatea curentă</t>
  </si>
  <si>
    <t>cheltuieli din diferenţe de curs valutar (Rd.136+Rd.137), din care:</t>
  </si>
  <si>
    <t>alte cheltuieli financiare</t>
  </si>
  <si>
    <t>Cheltuieli extraordinare</t>
  </si>
  <si>
    <t>III</t>
  </si>
  <si>
    <t>REZULTATUL BRUT (profit/pierdere)   (Rd.1-Rd.29)</t>
  </si>
  <si>
    <t>venituri neimpozabile</t>
  </si>
  <si>
    <t>cheltuieli nedeductibile fiscal</t>
  </si>
  <si>
    <t>IV</t>
  </si>
  <si>
    <t>IMPOZIT PE PROFIT</t>
  </si>
  <si>
    <t>V</t>
  </si>
  <si>
    <t>DATE DE FUNDAMENTARE</t>
  </si>
  <si>
    <t>Venituri totale din exploatare  ,din care:(rd.2)</t>
  </si>
  <si>
    <t>venituri din subventii si transferuri</t>
  </si>
  <si>
    <t>alte venituri care nu se iau in calcul la determinarea productivitatii muncii,cf Legii anuale a bugetului de stat</t>
  </si>
  <si>
    <t>Cheltuieli de natură salarială (Rd.87),din care:**)</t>
  </si>
  <si>
    <t>Cheltuieli  cu salariile (Rd.88)</t>
  </si>
  <si>
    <t>Nr. de personal prognozat la finele anului</t>
  </si>
  <si>
    <t xml:space="preserve">Nr.mediu de salariaţi </t>
  </si>
  <si>
    <t>Castigul mediu lunar pe salariat determinat pe baza cheltuielilor de natura salariala              [(Rd.147-Rd.93-Rd98/rd.153]/12*1000</t>
  </si>
  <si>
    <t xml:space="preserve"> b)</t>
  </si>
  <si>
    <t>Câştigul mediu  lunar pe salariat (lei/persoană) determinat pe baza cheltuielilor de natură salarială, recalculat cf Legii anuale a bugetului de stat</t>
  </si>
  <si>
    <t>Productivitatea muncii în unităţi valorice pe total personal mediu (lei/persoană) (Rd.2/Rd.153)</t>
  </si>
  <si>
    <t>Productivitatea muncii în unităţi valorice pe total personal mediu recalculat cf Legii anuale a bugetului de stat</t>
  </si>
  <si>
    <t>Productivitatea muncii în unităţi fizice pe total personal mediu (cantitate produse finite/persoană) W=QPF/Rd.153</t>
  </si>
  <si>
    <t>Elemente de calcul a productivitatii muncii in  unităţi fizice, din care</t>
  </si>
  <si>
    <t xml:space="preserve"> - cantitatea de produse finite (QPF)</t>
  </si>
  <si>
    <t xml:space="preserve"> - pret mediu (p)</t>
  </si>
  <si>
    <t xml:space="preserve"> - valoare=QPF x  p</t>
  </si>
  <si>
    <t xml:space="preserve"> - pondere in venituri totale de exploatare =   Rd.159/Rd.2</t>
  </si>
  <si>
    <t>Plăţi restante</t>
  </si>
  <si>
    <t xml:space="preserve">Creanţe restante, din care: </t>
  </si>
  <si>
    <t xml:space="preserve"> - de la operatori cu capital integral/majoritar de stat</t>
  </si>
  <si>
    <t xml:space="preserve"> - de la operatori cu capital privat</t>
  </si>
  <si>
    <t xml:space="preserve"> - de la bugetul de stat</t>
  </si>
  <si>
    <t xml:space="preserve"> - de la bugetul local</t>
  </si>
  <si>
    <t xml:space="preserve"> - de la alte entitati</t>
  </si>
  <si>
    <t>Credite pt finantarea activitatii curente(soldul ramas de rambursat)</t>
  </si>
  <si>
    <t xml:space="preserve">          ADMINISTRATOR/DIRECTOR GENERAL</t>
  </si>
  <si>
    <t>DIRECTOR TEHNIC</t>
  </si>
  <si>
    <t>MARACINE ALIN MADALIN</t>
  </si>
  <si>
    <t>NEAGOE CLAUDIU STEFAN</t>
  </si>
  <si>
    <t xml:space="preserve">        DIRECTOR DEZVOLTARE</t>
  </si>
  <si>
    <t xml:space="preserve"> MARIN MARIAN VIOREL</t>
  </si>
  <si>
    <t>DIRECTOR ECONOMIC</t>
  </si>
  <si>
    <t>TUDOR CLAUDIA NICOLETTE</t>
  </si>
  <si>
    <t>BUGET DE VENITURI SI CHELTUIELI RECTIFICAT AL</t>
  </si>
  <si>
    <t>mii lei</t>
  </si>
  <si>
    <t>Aprobat an curent prin HCL543 27.10.2022</t>
  </si>
  <si>
    <t>Buget rectificat an curent 2022</t>
  </si>
  <si>
    <t xml:space="preserve">%       </t>
  </si>
  <si>
    <t>Estimări an 2023</t>
  </si>
  <si>
    <t>Estimări an 2024</t>
  </si>
  <si>
    <t>9=7/5</t>
  </si>
  <si>
    <t>10=8/7</t>
  </si>
  <si>
    <t>6=5/4</t>
  </si>
  <si>
    <t>VENITURI TOTALE  (Rd.1=Rd.2+Rd.5+Rd.6)</t>
  </si>
  <si>
    <t>Venituri totale din exploatare, din care:</t>
  </si>
  <si>
    <t>Venituri financiare</t>
  </si>
  <si>
    <t>CHELTUIELI TOTALE  (Rd.7=Rd.8+Rd.20+Rd.21)</t>
  </si>
  <si>
    <t>Cheltuieli de exploatare, din care:</t>
  </si>
  <si>
    <t>A.</t>
  </si>
  <si>
    <t>cheltuieli cu bunuri si servicii</t>
  </si>
  <si>
    <t>B.</t>
  </si>
  <si>
    <t>cheltuieli cu impozite, taxe si varsaminte asimilate</t>
  </si>
  <si>
    <t>C.</t>
  </si>
  <si>
    <t>cheltuieli cu personalul, din care:</t>
  </si>
  <si>
    <t>Cheltuieli de natură salarială(Rd.13+Rd.14)</t>
  </si>
  <si>
    <t xml:space="preserve">ch. cu salariile </t>
  </si>
  <si>
    <t>bonusuri</t>
  </si>
  <si>
    <t>alte cheltuieli  cu personalul, din care:</t>
  </si>
  <si>
    <t>cheltuieli cu plati compensatorii aferente disponibilizarilor de personal</t>
  </si>
  <si>
    <t>Cheltuieli aferente contractului de mandat si a altor organe de conducere si control, comisii si comitete</t>
  </si>
  <si>
    <t>Cheltuieli cu contributiile datorate de angajator</t>
  </si>
  <si>
    <t>D.</t>
  </si>
  <si>
    <t>Alte cheltuieli de exploatare</t>
  </si>
  <si>
    <t>Cheltuieli financiare</t>
  </si>
  <si>
    <t>REZULTATUL BRUT (profit/pierdere)</t>
  </si>
  <si>
    <t>PROFITUL CONTABIL RĂMAS DUPĂ DEDUCEREA IMPOZITULUI PE PROFIT, din care:</t>
  </si>
  <si>
    <t>Rezerve legale</t>
  </si>
  <si>
    <t>Alte rezerve reprezentând facilităţi fiscale prevăzute de lege</t>
  </si>
  <si>
    <t>Acoperirea pierderilor contabile din anii precedenţi</t>
  </si>
  <si>
    <t>Constituirea surselor proprii de finanţare pentru proiectele cofinanţate din împrumuturi externe, precum şi pentru constituirea surselor necesare rambursării ratelor de capital, plaţii dobânzilor, comisioanelor şi altor costuri aferente acestor împrumutur</t>
  </si>
  <si>
    <t>Alte repartizări prevăzute de lege</t>
  </si>
  <si>
    <t>Profitul contabil rămas după deducerea sumelor de la Rd. 25, 26, 27, 28, 29</t>
  </si>
  <si>
    <t xml:space="preserve">Participarea salariaţilor la profit în limita a 10% din profitul net,  dar nu mai mult de nivelul unui salariu de bază mediu lunar realizat la nivelul operatorului economic în exerciţiul  financiar de referinţă </t>
  </si>
  <si>
    <t xml:space="preserve">Minimim 50% vărsăminte la bugetul de stat sau local în cazul regiilor autonome, ori dividende cuvenite actionarilor, în cazul societăţilor/ companiilor naţionale şi societăţilor cu capital integral sau majoritar de stat, din care: </t>
  </si>
  <si>
    <t xml:space="preserve">   -  dividende cuvenite bugetului de stat </t>
  </si>
  <si>
    <t xml:space="preserve">   - dividende cuvenite bugetului local</t>
  </si>
  <si>
    <t>33a</t>
  </si>
  <si>
    <t xml:space="preserve">   -  dividende cuvenite altor acţionari</t>
  </si>
  <si>
    <t>Profitul nerepartizat pe destinaţiile prevăzute la Rd.31 - Rd.32 se repartizează la alte rezerve şi constituie sursă proprie de finanţare</t>
  </si>
  <si>
    <t>VI</t>
  </si>
  <si>
    <t>VENITURI DIN FONDURI EUROPENE</t>
  </si>
  <si>
    <t>VII</t>
  </si>
  <si>
    <t>CHELTUIELI ELIGIBILE DIN FONDURI EUROPENE,   din care</t>
  </si>
  <si>
    <t xml:space="preserve"> cheltuieli materiale</t>
  </si>
  <si>
    <t>cheltuieli cu salariile</t>
  </si>
  <si>
    <t>cheltuieli privind prestarile de servicii</t>
  </si>
  <si>
    <t>cheltuieli cu reclama si publicitate</t>
  </si>
  <si>
    <t>VIII</t>
  </si>
  <si>
    <t>SURSE DE FINANŢARE A INVESTIŢIILOR, din care:</t>
  </si>
  <si>
    <t>Alocaţii de la buget</t>
  </si>
  <si>
    <t>alocaţii bugetare aferente plăţii angajamentelor din anii anteriori</t>
  </si>
  <si>
    <t>IX</t>
  </si>
  <si>
    <t>CHELTUIELI  PENTRU INVESTIŢII</t>
  </si>
  <si>
    <t>X</t>
  </si>
  <si>
    <t>Nr.mediu de salariaţi total</t>
  </si>
  <si>
    <t xml:space="preserve">Castigul mediu  lunar pe salariat (lei/persoană) determinat pe baza cheltuielilor de natură salarială * </t>
  </si>
  <si>
    <t>Castigul mediu lunar pe salariat (lei/persoana) determinat pe baza cheltuielilor de natura salariala , recalculat cf Legii anuale a bugetului de stat **</t>
  </si>
  <si>
    <t>Productivitatea muncii în unităţi valorice pe total personal mediu (mii lei/persoană) (Rd.2/Rd.49)</t>
  </si>
  <si>
    <t>Productivitatea muncii în unităţi valorice pe total personal mediu recalculat cf Legii anuale a bugetului de stat(mii lei/persoană) (Rd.2/Rd.49)</t>
  </si>
  <si>
    <t>Productivitatea muncii în unităţi fizice pe total personal mediu (cantitate produse finite/persoana)</t>
  </si>
  <si>
    <t>Cheltuieli totale la 1000 lei venituri totale        (Rd.7/Rd.1)x1000</t>
  </si>
  <si>
    <t>Creanţe restante</t>
  </si>
  <si>
    <t>S.C. PIETE SI TARGURI CRAIOVA S.R.L. PE ANUL 2022</t>
  </si>
  <si>
    <t>Anexa la HCL 638/2022</t>
  </si>
  <si>
    <t>PREŞEDINTE DE ŞEDINŢĂ,</t>
  </si>
  <si>
    <t>Luican Costin DINDIRICĂ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</si>
</sst>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407];[Red]\-#,##0.00\ [$€-407]"/>
  </numFmts>
  <fonts count="36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i/>
      <sz val="16"/>
      <color indexed="8"/>
      <name val="Arial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i/>
      <u/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30"/>
      <name val="Arial"/>
      <family val="2"/>
      <charset val="238"/>
    </font>
    <font>
      <b/>
      <sz val="10"/>
      <color indexed="30"/>
      <name val="Arial"/>
      <family val="2"/>
      <charset val="238"/>
    </font>
    <font>
      <sz val="12"/>
      <color indexed="8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thin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0" fontId="11" fillId="0" borderId="0" applyNumberFormat="0" applyFill="0" applyBorder="0" applyProtection="0">
      <alignment horizontal="center" textRotation="9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34" fillId="0" borderId="0"/>
    <xf numFmtId="0" fontId="34" fillId="0" borderId="0"/>
    <xf numFmtId="0" fontId="15" fillId="23" borderId="7" applyNumberFormat="0" applyAlignment="0" applyProtection="0"/>
    <xf numFmtId="0" fontId="16" fillId="20" borderId="2" applyNumberFormat="0" applyAlignment="0" applyProtection="0"/>
    <xf numFmtId="0" fontId="17" fillId="0" borderId="0" applyNumberFormat="0" applyFill="0" applyBorder="0" applyAlignment="0" applyProtection="0"/>
    <xf numFmtId="164" fontId="17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</cellStyleXfs>
  <cellXfs count="230">
    <xf numFmtId="0" fontId="0" fillId="0" borderId="0" xfId="0"/>
    <xf numFmtId="0" fontId="0" fillId="0" borderId="0" xfId="0" applyFill="1"/>
    <xf numFmtId="1" fontId="0" fillId="0" borderId="0" xfId="0" applyNumberFormat="1" applyFill="1"/>
    <xf numFmtId="2" fontId="0" fillId="0" borderId="0" xfId="0" applyNumberFormat="1" applyFill="1"/>
    <xf numFmtId="0" fontId="21" fillId="0" borderId="0" xfId="39" applyFont="1" applyFill="1" applyAlignment="1">
      <alignment horizontal="left" vertical="center"/>
    </xf>
    <xf numFmtId="0" fontId="21" fillId="0" borderId="0" xfId="39" applyFont="1" applyFill="1" applyAlignment="1">
      <alignment horizontal="center" vertical="center"/>
    </xf>
    <xf numFmtId="0" fontId="21" fillId="0" borderId="0" xfId="39" applyFont="1" applyFill="1" applyBorder="1" applyAlignment="1">
      <alignment horizontal="center" vertical="center"/>
    </xf>
    <xf numFmtId="0" fontId="21" fillId="0" borderId="0" xfId="39" applyFont="1" applyFill="1" applyAlignment="1">
      <alignment wrapText="1"/>
    </xf>
    <xf numFmtId="0" fontId="22" fillId="0" borderId="0" xfId="39" applyFont="1" applyFill="1" applyAlignment="1">
      <alignment horizontal="center"/>
    </xf>
    <xf numFmtId="0" fontId="21" fillId="0" borderId="0" xfId="39" applyFont="1" applyFill="1" applyAlignment="1">
      <alignment horizontal="center"/>
    </xf>
    <xf numFmtId="0" fontId="0" fillId="0" borderId="0" xfId="39" applyFont="1" applyFill="1"/>
    <xf numFmtId="1" fontId="0" fillId="0" borderId="0" xfId="39" applyNumberFormat="1" applyFont="1" applyFill="1"/>
    <xf numFmtId="2" fontId="0" fillId="0" borderId="0" xfId="39" applyNumberFormat="1" applyFont="1" applyFill="1"/>
    <xf numFmtId="1" fontId="0" fillId="0" borderId="0" xfId="39" applyNumberFormat="1" applyFont="1" applyFill="1" applyBorder="1"/>
    <xf numFmtId="0" fontId="21" fillId="0" borderId="0" xfId="39" applyFont="1" applyFill="1"/>
    <xf numFmtId="1" fontId="21" fillId="0" borderId="0" xfId="39" applyNumberFormat="1" applyFont="1" applyFill="1"/>
    <xf numFmtId="2" fontId="21" fillId="0" borderId="0" xfId="39" applyNumberFormat="1" applyFont="1" applyFill="1"/>
    <xf numFmtId="0" fontId="21" fillId="0" borderId="0" xfId="39" applyFont="1" applyFill="1" applyBorder="1" applyAlignment="1">
      <alignment wrapText="1"/>
    </xf>
    <xf numFmtId="0" fontId="22" fillId="0" borderId="0" xfId="39" applyFont="1" applyFill="1" applyBorder="1" applyAlignment="1">
      <alignment horizontal="center"/>
    </xf>
    <xf numFmtId="0" fontId="21" fillId="0" borderId="0" xfId="39" applyFont="1" applyFill="1" applyBorder="1" applyAlignment="1">
      <alignment horizontal="center"/>
    </xf>
    <xf numFmtId="1" fontId="23" fillId="0" borderId="0" xfId="39" applyNumberFormat="1" applyFont="1" applyFill="1" applyBorder="1" applyAlignment="1">
      <alignment horizontal="left"/>
    </xf>
    <xf numFmtId="0" fontId="21" fillId="0" borderId="0" xfId="39" applyFont="1" applyFill="1" applyBorder="1"/>
    <xf numFmtId="1" fontId="21" fillId="0" borderId="0" xfId="39" applyNumberFormat="1" applyFont="1" applyFill="1" applyBorder="1"/>
    <xf numFmtId="2" fontId="21" fillId="0" borderId="0" xfId="39" applyNumberFormat="1" applyFont="1" applyFill="1" applyBorder="1"/>
    <xf numFmtId="1" fontId="23" fillId="0" borderId="0" xfId="39" applyNumberFormat="1" applyFont="1" applyFill="1" applyBorder="1"/>
    <xf numFmtId="0" fontId="21" fillId="0" borderId="0" xfId="40" applyFont="1" applyFill="1" applyBorder="1" applyAlignment="1">
      <alignment horizontal="center" vertical="center"/>
    </xf>
    <xf numFmtId="0" fontId="21" fillId="0" borderId="0" xfId="40" applyFont="1" applyFill="1" applyBorder="1" applyAlignment="1">
      <alignment wrapText="1"/>
    </xf>
    <xf numFmtId="0" fontId="22" fillId="0" borderId="0" xfId="40" applyFont="1" applyFill="1" applyBorder="1" applyAlignment="1">
      <alignment horizontal="center"/>
    </xf>
    <xf numFmtId="0" fontId="21" fillId="0" borderId="0" xfId="40" applyFont="1" applyFill="1" applyBorder="1"/>
    <xf numFmtId="1" fontId="21" fillId="0" borderId="0" xfId="40" applyNumberFormat="1" applyFont="1" applyFill="1" applyBorder="1"/>
    <xf numFmtId="2" fontId="21" fillId="0" borderId="0" xfId="40" applyNumberFormat="1" applyFont="1" applyFill="1" applyBorder="1"/>
    <xf numFmtId="0" fontId="24" fillId="0" borderId="0" xfId="40" applyFont="1" applyFill="1" applyBorder="1" applyAlignment="1">
      <alignment horizontal="center" vertical="center"/>
    </xf>
    <xf numFmtId="0" fontId="24" fillId="0" borderId="0" xfId="40" applyFont="1" applyFill="1" applyBorder="1" applyAlignment="1">
      <alignment wrapText="1"/>
    </xf>
    <xf numFmtId="0" fontId="24" fillId="0" borderId="0" xfId="40" applyFont="1" applyFill="1" applyBorder="1"/>
    <xf numFmtId="1" fontId="24" fillId="0" borderId="0" xfId="40" applyNumberFormat="1" applyFont="1" applyFill="1" applyBorder="1"/>
    <xf numFmtId="2" fontId="24" fillId="0" borderId="0" xfId="40" applyNumberFormat="1" applyFont="1" applyFill="1" applyBorder="1"/>
    <xf numFmtId="0" fontId="22" fillId="0" borderId="9" xfId="40" applyFont="1" applyFill="1" applyBorder="1" applyAlignment="1">
      <alignment horizontal="center" vertical="center" wrapText="1"/>
    </xf>
    <xf numFmtId="0" fontId="22" fillId="0" borderId="11" xfId="40" applyFont="1" applyFill="1" applyBorder="1" applyAlignment="1">
      <alignment horizontal="center" vertical="center" wrapText="1"/>
    </xf>
    <xf numFmtId="2" fontId="22" fillId="0" borderId="11" xfId="40" applyNumberFormat="1" applyFont="1" applyFill="1" applyBorder="1" applyAlignment="1">
      <alignment horizontal="center" vertical="center" wrapText="1"/>
    </xf>
    <xf numFmtId="2" fontId="22" fillId="0" borderId="12" xfId="40" applyNumberFormat="1" applyFont="1" applyFill="1" applyBorder="1" applyAlignment="1">
      <alignment horizontal="center" vertical="center" wrapText="1"/>
    </xf>
    <xf numFmtId="0" fontId="22" fillId="0" borderId="9" xfId="40" applyFont="1" applyFill="1" applyBorder="1" applyAlignment="1">
      <alignment horizontal="center" vertical="center"/>
    </xf>
    <xf numFmtId="0" fontId="22" fillId="0" borderId="14" xfId="40" applyFont="1" applyFill="1" applyBorder="1" applyAlignment="1">
      <alignment horizontal="center" vertical="center" wrapText="1"/>
    </xf>
    <xf numFmtId="2" fontId="22" fillId="0" borderId="14" xfId="40" applyNumberFormat="1" applyFont="1" applyFill="1" applyBorder="1" applyAlignment="1">
      <alignment horizontal="center" vertical="center" wrapText="1"/>
    </xf>
    <xf numFmtId="2" fontId="22" fillId="0" borderId="15" xfId="40" applyNumberFormat="1" applyFont="1" applyFill="1" applyBorder="1" applyAlignment="1">
      <alignment horizontal="center" vertical="center" wrapText="1"/>
    </xf>
    <xf numFmtId="0" fontId="22" fillId="0" borderId="16" xfId="40" applyFont="1" applyFill="1" applyBorder="1" applyAlignment="1">
      <alignment horizontal="center" vertical="center" wrapText="1"/>
    </xf>
    <xf numFmtId="2" fontId="22" fillId="0" borderId="16" xfId="40" applyNumberFormat="1" applyFont="1" applyFill="1" applyBorder="1" applyAlignment="1">
      <alignment horizontal="center" vertical="center" wrapText="1"/>
    </xf>
    <xf numFmtId="2" fontId="22" fillId="0" borderId="17" xfId="40" applyNumberFormat="1" applyFont="1" applyFill="1" applyBorder="1" applyAlignment="1">
      <alignment horizontal="center" vertical="center" wrapText="1"/>
    </xf>
    <xf numFmtId="1" fontId="22" fillId="0" borderId="18" xfId="40" applyNumberFormat="1" applyFont="1" applyFill="1" applyBorder="1" applyAlignment="1">
      <alignment horizontal="center" vertical="center"/>
    </xf>
    <xf numFmtId="1" fontId="22" fillId="0" borderId="17" xfId="40" applyNumberFormat="1" applyFont="1" applyFill="1" applyBorder="1" applyAlignment="1">
      <alignment horizontal="center" vertical="center"/>
    </xf>
    <xf numFmtId="0" fontId="0" fillId="0" borderId="9" xfId="40" applyFont="1" applyFill="1" applyBorder="1" applyAlignment="1">
      <alignment horizontal="center" vertical="center"/>
    </xf>
    <xf numFmtId="0" fontId="0" fillId="0" borderId="9" xfId="40" applyFont="1" applyFill="1" applyBorder="1" applyAlignment="1">
      <alignment horizontal="center"/>
    </xf>
    <xf numFmtId="1" fontId="0" fillId="0" borderId="9" xfId="40" applyNumberFormat="1" applyFont="1" applyFill="1" applyBorder="1" applyAlignment="1">
      <alignment horizontal="center"/>
    </xf>
    <xf numFmtId="0" fontId="0" fillId="0" borderId="17" xfId="40" applyFont="1" applyFill="1" applyBorder="1" applyAlignment="1">
      <alignment horizontal="center"/>
    </xf>
    <xf numFmtId="2" fontId="0" fillId="0" borderId="17" xfId="40" applyNumberFormat="1" applyFont="1" applyFill="1" applyBorder="1" applyAlignment="1">
      <alignment horizontal="center"/>
    </xf>
    <xf numFmtId="0" fontId="22" fillId="0" borderId="9" xfId="40" applyFont="1" applyFill="1" applyBorder="1" applyAlignment="1">
      <alignment horizontal="left" vertical="top" wrapText="1"/>
    </xf>
    <xf numFmtId="0" fontId="21" fillId="0" borderId="9" xfId="40" applyFont="1" applyFill="1" applyBorder="1" applyAlignment="1">
      <alignment horizontal="right"/>
    </xf>
    <xf numFmtId="1" fontId="21" fillId="0" borderId="9" xfId="40" applyNumberFormat="1" applyFont="1" applyFill="1" applyBorder="1" applyAlignment="1">
      <alignment horizontal="right"/>
    </xf>
    <xf numFmtId="2" fontId="21" fillId="0" borderId="9" xfId="40" applyNumberFormat="1" applyFont="1" applyFill="1" applyBorder="1" applyAlignment="1">
      <alignment horizontal="right"/>
    </xf>
    <xf numFmtId="0" fontId="26" fillId="0" borderId="9" xfId="40" applyFont="1" applyFill="1" applyBorder="1" applyAlignment="1">
      <alignment horizontal="right"/>
    </xf>
    <xf numFmtId="1" fontId="26" fillId="0" borderId="9" xfId="40" applyNumberFormat="1" applyFont="1" applyFill="1" applyBorder="1" applyAlignment="1">
      <alignment horizontal="right"/>
    </xf>
    <xf numFmtId="1" fontId="26" fillId="0" borderId="9" xfId="0" applyNumberFormat="1" applyFont="1" applyFill="1" applyBorder="1" applyAlignment="1">
      <alignment horizontal="right"/>
    </xf>
    <xf numFmtId="0" fontId="22" fillId="0" borderId="9" xfId="40" applyFont="1" applyFill="1" applyBorder="1" applyAlignment="1">
      <alignment vertical="center"/>
    </xf>
    <xf numFmtId="0" fontId="0" fillId="0" borderId="9" xfId="40" applyFont="1" applyFill="1" applyBorder="1" applyAlignment="1">
      <alignment vertical="top" wrapText="1"/>
    </xf>
    <xf numFmtId="1" fontId="26" fillId="0" borderId="9" xfId="0" applyNumberFormat="1" applyFont="1" applyFill="1" applyBorder="1" applyAlignment="1">
      <alignment horizontal="right" vertical="top"/>
    </xf>
    <xf numFmtId="0" fontId="0" fillId="0" borderId="9" xfId="40" applyFont="1" applyFill="1" applyBorder="1" applyAlignment="1">
      <alignment horizontal="left" vertical="top" wrapText="1"/>
    </xf>
    <xf numFmtId="0" fontId="22" fillId="0" borderId="9" xfId="40" applyFont="1" applyFill="1" applyBorder="1" applyAlignment="1">
      <alignment horizontal="left" vertical="center" wrapText="1"/>
    </xf>
    <xf numFmtId="1" fontId="26" fillId="0" borderId="15" xfId="40" applyNumberFormat="1" applyFont="1" applyFill="1" applyBorder="1" applyAlignment="1">
      <alignment horizontal="right"/>
    </xf>
    <xf numFmtId="1" fontId="26" fillId="0" borderId="14" xfId="40" applyNumberFormat="1" applyFont="1" applyFill="1" applyBorder="1" applyAlignment="1">
      <alignment horizontal="right"/>
    </xf>
    <xf numFmtId="0" fontId="22" fillId="0" borderId="9" xfId="40" applyFont="1" applyFill="1" applyBorder="1" applyAlignment="1">
      <alignment vertical="center" wrapText="1"/>
    </xf>
    <xf numFmtId="0" fontId="22" fillId="0" borderId="9" xfId="40" applyFont="1" applyFill="1" applyBorder="1" applyAlignment="1">
      <alignment vertical="top" wrapText="1"/>
    </xf>
    <xf numFmtId="0" fontId="27" fillId="0" borderId="9" xfId="40" applyFont="1" applyFill="1" applyBorder="1" applyAlignment="1">
      <alignment wrapText="1"/>
    </xf>
    <xf numFmtId="1" fontId="21" fillId="0" borderId="0" xfId="40" applyNumberFormat="1" applyFont="1" applyFill="1"/>
    <xf numFmtId="0" fontId="22" fillId="0" borderId="9" xfId="40" applyFont="1" applyFill="1" applyBorder="1" applyAlignment="1">
      <alignment horizontal="center"/>
    </xf>
    <xf numFmtId="49" fontId="22" fillId="0" borderId="9" xfId="40" applyNumberFormat="1" applyFont="1" applyFill="1" applyBorder="1" applyAlignment="1">
      <alignment horizontal="left" vertical="top" wrapText="1"/>
    </xf>
    <xf numFmtId="0" fontId="29" fillId="0" borderId="9" xfId="40" applyFont="1" applyFill="1" applyBorder="1" applyAlignment="1">
      <alignment horizontal="center"/>
    </xf>
    <xf numFmtId="0" fontId="22" fillId="0" borderId="10" xfId="40" applyFont="1" applyFill="1" applyBorder="1" applyAlignment="1">
      <alignment horizontal="center" vertical="center"/>
    </xf>
    <xf numFmtId="0" fontId="22" fillId="0" borderId="9" xfId="40" applyFont="1" applyFill="1" applyBorder="1" applyAlignment="1">
      <alignment horizontal="left" vertical="center"/>
    </xf>
    <xf numFmtId="0" fontId="22" fillId="0" borderId="13" xfId="40" applyFont="1" applyFill="1" applyBorder="1" applyAlignment="1">
      <alignment vertical="top" wrapText="1"/>
    </xf>
    <xf numFmtId="0" fontId="0" fillId="0" borderId="0" xfId="40" applyFont="1" applyFill="1" applyBorder="1" applyAlignment="1">
      <alignment horizontal="center" vertical="center"/>
    </xf>
    <xf numFmtId="49" fontId="22" fillId="0" borderId="13" xfId="40" applyNumberFormat="1" applyFont="1" applyFill="1" applyBorder="1" applyAlignment="1">
      <alignment horizontal="left" vertical="top" wrapText="1"/>
    </xf>
    <xf numFmtId="0" fontId="22" fillId="0" borderId="13" xfId="40" applyFont="1" applyFill="1" applyBorder="1" applyAlignment="1">
      <alignment horizontal="left" vertical="top" wrapText="1"/>
    </xf>
    <xf numFmtId="2" fontId="26" fillId="0" borderId="9" xfId="0" applyNumberFormat="1" applyFont="1" applyFill="1" applyBorder="1" applyAlignment="1">
      <alignment horizontal="right" vertical="top"/>
    </xf>
    <xf numFmtId="0" fontId="22" fillId="0" borderId="12" xfId="40" applyFont="1" applyFill="1" applyBorder="1" applyAlignment="1">
      <alignment horizontal="center" vertical="center"/>
    </xf>
    <xf numFmtId="0" fontId="22" fillId="0" borderId="12" xfId="40" applyFont="1" applyFill="1" applyBorder="1" applyAlignment="1">
      <alignment horizontal="left" vertical="top" wrapText="1"/>
    </xf>
    <xf numFmtId="0" fontId="31" fillId="0" borderId="9" xfId="0" applyNumberFormat="1" applyFont="1" applyFill="1" applyBorder="1" applyAlignment="1">
      <alignment horizontal="right"/>
    </xf>
    <xf numFmtId="0" fontId="26" fillId="0" borderId="12" xfId="40" applyFont="1" applyFill="1" applyBorder="1" applyAlignment="1">
      <alignment horizontal="right"/>
    </xf>
    <xf numFmtId="1" fontId="26" fillId="0" borderId="12" xfId="40" applyNumberFormat="1" applyFont="1" applyFill="1" applyBorder="1" applyAlignment="1">
      <alignment horizontal="right"/>
    </xf>
    <xf numFmtId="0" fontId="22" fillId="0" borderId="12" xfId="39" applyFont="1" applyFill="1" applyBorder="1" applyAlignment="1">
      <alignment horizontal="center" vertical="center" wrapText="1"/>
    </xf>
    <xf numFmtId="0" fontId="22" fillId="0" borderId="9" xfId="39" applyFont="1" applyFill="1" applyBorder="1" applyAlignment="1">
      <alignment horizontal="center" vertical="center" wrapText="1"/>
    </xf>
    <xf numFmtId="0" fontId="22" fillId="0" borderId="9" xfId="39" applyFont="1" applyFill="1" applyBorder="1" applyAlignment="1">
      <alignment horizontal="left" vertical="top" wrapText="1"/>
    </xf>
    <xf numFmtId="1" fontId="31" fillId="0" borderId="9" xfId="0" applyNumberFormat="1" applyFont="1" applyFill="1" applyBorder="1" applyAlignment="1">
      <alignment horizontal="right"/>
    </xf>
    <xf numFmtId="0" fontId="22" fillId="0" borderId="12" xfId="40" applyFont="1" applyFill="1" applyBorder="1" applyAlignment="1">
      <alignment horizontal="center" vertical="center" wrapText="1"/>
    </xf>
    <xf numFmtId="0" fontId="0" fillId="0" borderId="18" xfId="40" applyFont="1" applyFill="1" applyBorder="1" applyAlignment="1">
      <alignment horizontal="center" vertical="center" wrapText="1"/>
    </xf>
    <xf numFmtId="0" fontId="22" fillId="0" borderId="17" xfId="40" applyFont="1" applyFill="1" applyBorder="1" applyAlignment="1">
      <alignment horizontal="center" vertical="center"/>
    </xf>
    <xf numFmtId="0" fontId="26" fillId="0" borderId="17" xfId="40" applyFont="1" applyFill="1" applyBorder="1" applyAlignment="1">
      <alignment horizontal="right"/>
    </xf>
    <xf numFmtId="1" fontId="26" fillId="0" borderId="17" xfId="40" applyNumberFormat="1" applyFont="1" applyFill="1" applyBorder="1" applyAlignment="1">
      <alignment horizontal="right"/>
    </xf>
    <xf numFmtId="0" fontId="22" fillId="0" borderId="15" xfId="40" applyFont="1" applyFill="1" applyBorder="1" applyAlignment="1">
      <alignment horizontal="center" vertical="center" wrapText="1"/>
    </xf>
    <xf numFmtId="0" fontId="22" fillId="0" borderId="18" xfId="40" applyFont="1" applyFill="1" applyBorder="1" applyAlignment="1">
      <alignment horizontal="center" vertical="center" wrapText="1"/>
    </xf>
    <xf numFmtId="0" fontId="22" fillId="0" borderId="13" xfId="40" applyFont="1" applyFill="1" applyBorder="1" applyAlignment="1">
      <alignment horizontal="center" vertical="center"/>
    </xf>
    <xf numFmtId="2" fontId="26" fillId="0" borderId="9" xfId="40" applyNumberFormat="1" applyFont="1" applyFill="1" applyBorder="1" applyAlignment="1">
      <alignment horizontal="right"/>
    </xf>
    <xf numFmtId="0" fontId="24" fillId="0" borderId="15" xfId="40" applyFont="1" applyFill="1" applyBorder="1" applyAlignment="1">
      <alignment horizontal="center" vertical="center"/>
    </xf>
    <xf numFmtId="0" fontId="33" fillId="0" borderId="13" xfId="40" applyFont="1" applyFill="1" applyBorder="1" applyAlignment="1">
      <alignment horizontal="center" vertical="center"/>
    </xf>
    <xf numFmtId="0" fontId="24" fillId="0" borderId="9" xfId="40" applyFont="1" applyFill="1" applyBorder="1" applyAlignment="1">
      <alignment horizontal="center" vertical="center"/>
    </xf>
    <xf numFmtId="0" fontId="0" fillId="0" borderId="15" xfId="40" applyFont="1" applyFill="1" applyBorder="1" applyAlignment="1">
      <alignment horizontal="center" vertical="center"/>
    </xf>
    <xf numFmtId="0" fontId="0" fillId="0" borderId="13" xfId="40" applyFont="1" applyFill="1" applyBorder="1" applyAlignment="1">
      <alignment horizontal="center" vertical="center"/>
    </xf>
    <xf numFmtId="0" fontId="0" fillId="0" borderId="12" xfId="40" applyFont="1" applyFill="1" applyBorder="1" applyAlignment="1">
      <alignment horizontal="center" vertical="center"/>
    </xf>
    <xf numFmtId="0" fontId="0" fillId="0" borderId="17" xfId="40" applyFont="1" applyFill="1" applyBorder="1" applyAlignment="1">
      <alignment horizontal="center" vertical="center"/>
    </xf>
    <xf numFmtId="0" fontId="0" fillId="0" borderId="20" xfId="40" applyFont="1" applyFill="1" applyBorder="1" applyAlignment="1">
      <alignment horizontal="center"/>
    </xf>
    <xf numFmtId="0" fontId="0" fillId="0" borderId="9" xfId="40" applyFont="1" applyFill="1" applyBorder="1" applyAlignment="1">
      <alignment horizontal="right"/>
    </xf>
    <xf numFmtId="1" fontId="0" fillId="0" borderId="9" xfId="40" applyNumberFormat="1" applyFont="1" applyFill="1" applyBorder="1" applyAlignment="1">
      <alignment horizontal="right"/>
    </xf>
    <xf numFmtId="2" fontId="0" fillId="0" borderId="9" xfId="40" applyNumberFormat="1" applyFont="1" applyFill="1" applyBorder="1" applyAlignment="1">
      <alignment horizontal="right"/>
    </xf>
    <xf numFmtId="0" fontId="22" fillId="0" borderId="0" xfId="39" applyFont="1" applyFill="1" applyBorder="1" applyAlignment="1">
      <alignment horizontal="left" vertical="top" wrapText="1"/>
    </xf>
    <xf numFmtId="0" fontId="0" fillId="0" borderId="0" xfId="40" applyFont="1" applyFill="1" applyBorder="1" applyAlignment="1">
      <alignment horizontal="center"/>
    </xf>
    <xf numFmtId="0" fontId="0" fillId="0" borderId="0" xfId="40" applyFont="1" applyFill="1" applyBorder="1"/>
    <xf numFmtId="1" fontId="0" fillId="0" borderId="0" xfId="40" applyNumberFormat="1" applyFont="1" applyFill="1" applyBorder="1"/>
    <xf numFmtId="2" fontId="0" fillId="0" borderId="0" xfId="40" applyNumberFormat="1" applyFont="1" applyFill="1" applyBorder="1"/>
    <xf numFmtId="0" fontId="0" fillId="0" borderId="0" xfId="40" applyFont="1" applyFill="1" applyBorder="1" applyAlignment="1">
      <alignment horizontal="center" wrapText="1"/>
    </xf>
    <xf numFmtId="0" fontId="0" fillId="0" borderId="0" xfId="40" applyFont="1" applyFill="1" applyBorder="1" applyAlignment="1">
      <alignment wrapText="1"/>
    </xf>
    <xf numFmtId="1" fontId="0" fillId="0" borderId="0" xfId="39" applyNumberFormat="1" applyFont="1" applyFill="1" applyBorder="1" applyAlignment="1">
      <alignment horizontal="left" vertical="center"/>
    </xf>
    <xf numFmtId="0" fontId="22" fillId="0" borderId="0" xfId="40" applyFont="1" applyFill="1" applyBorder="1" applyAlignment="1">
      <alignment horizontal="center" vertical="top" wrapText="1"/>
    </xf>
    <xf numFmtId="1" fontId="22" fillId="0" borderId="0" xfId="40" applyNumberFormat="1" applyFont="1" applyFill="1" applyBorder="1"/>
    <xf numFmtId="1" fontId="0" fillId="0" borderId="0" xfId="0" applyNumberFormat="1"/>
    <xf numFmtId="0" fontId="0" fillId="0" borderId="0" xfId="0" applyFont="1"/>
    <xf numFmtId="0" fontId="22" fillId="24" borderId="0" xfId="39" applyFont="1" applyFill="1" applyAlignment="1">
      <alignment horizontal="left" vertical="center"/>
    </xf>
    <xf numFmtId="0" fontId="22" fillId="24" borderId="0" xfId="39" applyFont="1" applyFill="1" applyAlignment="1">
      <alignment horizontal="center" vertical="center"/>
    </xf>
    <xf numFmtId="0" fontId="22" fillId="24" borderId="0" xfId="39" applyFont="1" applyFill="1" applyBorder="1" applyAlignment="1">
      <alignment horizontal="center" vertical="center"/>
    </xf>
    <xf numFmtId="0" fontId="22" fillId="24" borderId="0" xfId="39" applyFont="1" applyFill="1" applyAlignment="1">
      <alignment wrapText="1"/>
    </xf>
    <xf numFmtId="0" fontId="22" fillId="24" borderId="0" xfId="39" applyFont="1" applyFill="1" applyAlignment="1">
      <alignment horizontal="center"/>
    </xf>
    <xf numFmtId="0" fontId="22" fillId="0" borderId="0" xfId="39" applyFont="1" applyFill="1"/>
    <xf numFmtId="0" fontId="0" fillId="0" borderId="0" xfId="39" applyFont="1" applyFill="1" applyBorder="1" applyAlignment="1">
      <alignment horizontal="center"/>
    </xf>
    <xf numFmtId="0" fontId="0" fillId="0" borderId="0" xfId="39" applyFont="1" applyFill="1" applyBorder="1"/>
    <xf numFmtId="0" fontId="22" fillId="24" borderId="0" xfId="39" applyFont="1" applyFill="1" applyBorder="1" applyAlignment="1">
      <alignment horizontal="center"/>
    </xf>
    <xf numFmtId="0" fontId="22" fillId="0" borderId="0" xfId="39" applyFont="1" applyFill="1" applyBorder="1"/>
    <xf numFmtId="0" fontId="0" fillId="0" borderId="0" xfId="39" applyFont="1" applyFill="1" applyBorder="1" applyAlignment="1">
      <alignment horizontal="center" vertical="center"/>
    </xf>
    <xf numFmtId="0" fontId="0" fillId="0" borderId="0" xfId="39" applyFont="1" applyFill="1" applyBorder="1" applyAlignment="1">
      <alignment vertical="center"/>
    </xf>
    <xf numFmtId="0" fontId="0" fillId="0" borderId="0" xfId="39" applyFont="1" applyFill="1" applyBorder="1" applyAlignment="1">
      <alignment wrapText="1"/>
    </xf>
    <xf numFmtId="0" fontId="0" fillId="24" borderId="0" xfId="39" applyFont="1" applyFill="1" applyBorder="1" applyAlignment="1">
      <alignment horizontal="center"/>
    </xf>
    <xf numFmtId="0" fontId="22" fillId="0" borderId="21" xfId="39" applyFont="1" applyFill="1" applyBorder="1" applyAlignment="1">
      <alignment horizontal="center" vertical="center"/>
    </xf>
    <xf numFmtId="0" fontId="22" fillId="0" borderId="0" xfId="39" applyFont="1" applyFill="1" applyBorder="1" applyAlignment="1">
      <alignment vertical="center"/>
    </xf>
    <xf numFmtId="0" fontId="22" fillId="0" borderId="21" xfId="39" applyFont="1" applyFill="1" applyBorder="1" applyAlignment="1">
      <alignment wrapText="1"/>
    </xf>
    <xf numFmtId="0" fontId="22" fillId="0" borderId="21" xfId="39" applyFont="1" applyFill="1" applyBorder="1" applyAlignment="1">
      <alignment horizontal="center"/>
    </xf>
    <xf numFmtId="0" fontId="22" fillId="24" borderId="21" xfId="39" applyFont="1" applyFill="1" applyBorder="1" applyAlignment="1">
      <alignment horizontal="center"/>
    </xf>
    <xf numFmtId="0" fontId="0" fillId="0" borderId="22" xfId="39" applyFont="1" applyFill="1" applyBorder="1" applyAlignment="1">
      <alignment horizontal="left" vertical="center" wrapText="1"/>
    </xf>
    <xf numFmtId="0" fontId="0" fillId="0" borderId="22" xfId="39" applyFont="1" applyFill="1" applyBorder="1" applyAlignment="1">
      <alignment horizontal="center" vertical="center" wrapText="1"/>
    </xf>
    <xf numFmtId="0" fontId="0" fillId="0" borderId="22" xfId="40" applyFont="1" applyFill="1" applyBorder="1" applyAlignment="1">
      <alignment horizontal="center" vertical="center"/>
    </xf>
    <xf numFmtId="0" fontId="0" fillId="0" borderId="22" xfId="39" applyFont="1" applyFill="1" applyBorder="1" applyAlignment="1">
      <alignment horizontal="center" wrapText="1"/>
    </xf>
    <xf numFmtId="0" fontId="0" fillId="24" borderId="22" xfId="39" applyFont="1" applyFill="1" applyBorder="1" applyAlignment="1">
      <alignment horizontal="center" wrapText="1"/>
    </xf>
    <xf numFmtId="1" fontId="0" fillId="0" borderId="22" xfId="39" applyNumberFormat="1" applyFont="1" applyFill="1" applyBorder="1" applyAlignment="1">
      <alignment horizontal="center" wrapText="1"/>
    </xf>
    <xf numFmtId="0" fontId="0" fillId="0" borderId="22" xfId="39" applyFont="1" applyFill="1" applyBorder="1" applyAlignment="1">
      <alignment horizontal="center"/>
    </xf>
    <xf numFmtId="0" fontId="0" fillId="0" borderId="22" xfId="39" applyFont="1" applyFill="1" applyBorder="1" applyAlignment="1">
      <alignment vertical="center" wrapText="1"/>
    </xf>
    <xf numFmtId="0" fontId="0" fillId="0" borderId="22" xfId="39" applyFont="1" applyFill="1" applyBorder="1" applyAlignment="1">
      <alignment horizontal="left" vertical="top" wrapText="1"/>
    </xf>
    <xf numFmtId="0" fontId="0" fillId="24" borderId="19" xfId="39" applyFont="1" applyFill="1" applyBorder="1" applyAlignment="1">
      <alignment horizontal="center" wrapText="1"/>
    </xf>
    <xf numFmtId="1" fontId="0" fillId="24" borderId="19" xfId="39" applyNumberFormat="1" applyFont="1" applyFill="1" applyBorder="1" applyAlignment="1">
      <alignment horizontal="center" wrapText="1"/>
    </xf>
    <xf numFmtId="2" fontId="0" fillId="0" borderId="22" xfId="39" applyNumberFormat="1" applyFont="1" applyFill="1" applyBorder="1"/>
    <xf numFmtId="1" fontId="0" fillId="0" borderId="19" xfId="39" applyNumberFormat="1" applyFont="1" applyFill="1" applyBorder="1" applyAlignment="1">
      <alignment horizontal="center" wrapText="1"/>
    </xf>
    <xf numFmtId="0" fontId="0" fillId="0" borderId="19" xfId="39" applyFont="1" applyFill="1" applyBorder="1" applyAlignment="1">
      <alignment horizontal="center" wrapText="1"/>
    </xf>
    <xf numFmtId="0" fontId="0" fillId="0" borderId="24" xfId="39" applyFont="1" applyFill="1" applyBorder="1" applyAlignment="1">
      <alignment vertical="center" wrapText="1"/>
    </xf>
    <xf numFmtId="0" fontId="22" fillId="0" borderId="22" xfId="39" applyFont="1" applyFill="1" applyBorder="1" applyAlignment="1">
      <alignment horizontal="center" wrapText="1"/>
    </xf>
    <xf numFmtId="0" fontId="0" fillId="0" borderId="25" xfId="39" applyFont="1" applyFill="1" applyBorder="1" applyAlignment="1">
      <alignment vertical="center" wrapText="1"/>
    </xf>
    <xf numFmtId="0" fontId="0" fillId="0" borderId="23" xfId="39" applyFont="1" applyFill="1" applyBorder="1" applyAlignment="1">
      <alignment vertical="top" wrapText="1"/>
    </xf>
    <xf numFmtId="0" fontId="0" fillId="0" borderId="26" xfId="0" applyFont="1" applyBorder="1" applyAlignment="1">
      <alignment vertical="top" wrapText="1"/>
    </xf>
    <xf numFmtId="0" fontId="0" fillId="0" borderId="13" xfId="40" applyFont="1" applyFill="1" applyBorder="1" applyAlignment="1">
      <alignment vertical="center"/>
    </xf>
    <xf numFmtId="0" fontId="0" fillId="0" borderId="10" xfId="40" applyFont="1" applyFill="1" applyBorder="1" applyAlignment="1">
      <alignment horizontal="left" vertical="center" wrapText="1"/>
    </xf>
    <xf numFmtId="0" fontId="0" fillId="0" borderId="24" xfId="39" applyFont="1" applyFill="1" applyBorder="1" applyAlignment="1">
      <alignment horizontal="left" vertical="center" wrapText="1"/>
    </xf>
    <xf numFmtId="0" fontId="0" fillId="0" borderId="27" xfId="0" applyFont="1" applyBorder="1" applyAlignment="1">
      <alignment vertical="top" wrapText="1"/>
    </xf>
    <xf numFmtId="0" fontId="0" fillId="0" borderId="0" xfId="39" applyFont="1" applyFill="1" applyBorder="1" applyAlignment="1">
      <alignment vertical="center" wrapText="1"/>
    </xf>
    <xf numFmtId="0" fontId="0" fillId="0" borderId="19" xfId="39" applyFont="1" applyFill="1" applyBorder="1" applyAlignment="1">
      <alignment horizontal="center"/>
    </xf>
    <xf numFmtId="0" fontId="0" fillId="24" borderId="19" xfId="39" applyFont="1" applyFill="1" applyBorder="1" applyAlignment="1">
      <alignment horizontal="center"/>
    </xf>
    <xf numFmtId="2" fontId="0" fillId="24" borderId="19" xfId="39" applyNumberFormat="1" applyFont="1" applyFill="1" applyBorder="1" applyAlignment="1">
      <alignment horizontal="center" wrapText="1"/>
    </xf>
    <xf numFmtId="2" fontId="0" fillId="0" borderId="19" xfId="39" applyNumberFormat="1" applyFont="1" applyFill="1" applyBorder="1" applyAlignment="1">
      <alignment horizontal="center" wrapText="1"/>
    </xf>
    <xf numFmtId="2" fontId="0" fillId="0" borderId="19" xfId="39" applyNumberFormat="1" applyFont="1" applyFill="1" applyBorder="1" applyAlignment="1">
      <alignment horizontal="center"/>
    </xf>
    <xf numFmtId="2" fontId="0" fillId="0" borderId="22" xfId="39" applyNumberFormat="1" applyFont="1" applyFill="1" applyBorder="1" applyAlignment="1">
      <alignment horizontal="center" wrapText="1"/>
    </xf>
    <xf numFmtId="2" fontId="0" fillId="24" borderId="19" xfId="39" applyNumberFormat="1" applyFont="1" applyFill="1" applyBorder="1" applyAlignment="1">
      <alignment horizontal="center"/>
    </xf>
    <xf numFmtId="2" fontId="0" fillId="24" borderId="22" xfId="39" applyNumberFormat="1" applyFont="1" applyFill="1" applyBorder="1" applyAlignment="1">
      <alignment horizontal="center"/>
    </xf>
    <xf numFmtId="0" fontId="0" fillId="0" borderId="0" xfId="39" applyFont="1" applyFill="1" applyBorder="1" applyAlignment="1">
      <alignment horizontal="left" vertical="top" wrapText="1"/>
    </xf>
    <xf numFmtId="1" fontId="0" fillId="0" borderId="0" xfId="39" applyNumberFormat="1" applyFont="1" applyFill="1" applyBorder="1" applyAlignment="1">
      <alignment horizontal="center"/>
    </xf>
    <xf numFmtId="0" fontId="23" fillId="0" borderId="0" xfId="40" applyFont="1" applyFill="1" applyBorder="1" applyAlignment="1">
      <alignment horizontal="center" vertical="center" wrapText="1"/>
    </xf>
    <xf numFmtId="0" fontId="24" fillId="0" borderId="9" xfId="40" applyFont="1" applyFill="1" applyBorder="1" applyAlignment="1">
      <alignment horizontal="center" vertical="center" wrapText="1"/>
    </xf>
    <xf numFmtId="0" fontId="22" fillId="0" borderId="9" xfId="40" applyFont="1" applyFill="1" applyBorder="1" applyAlignment="1">
      <alignment horizontal="center" vertical="center" wrapText="1"/>
    </xf>
    <xf numFmtId="0" fontId="22" fillId="0" borderId="10" xfId="40" applyFont="1" applyFill="1" applyBorder="1" applyAlignment="1">
      <alignment horizontal="center" vertical="center" wrapText="1"/>
    </xf>
    <xf numFmtId="1" fontId="22" fillId="0" borderId="13" xfId="40" applyNumberFormat="1" applyFont="1" applyFill="1" applyBorder="1" applyAlignment="1">
      <alignment horizontal="center" vertical="center" wrapText="1"/>
    </xf>
    <xf numFmtId="0" fontId="22" fillId="0" borderId="9" xfId="40" applyFont="1" applyFill="1" applyBorder="1" applyAlignment="1">
      <alignment horizontal="center" vertical="center"/>
    </xf>
    <xf numFmtId="1" fontId="22" fillId="0" borderId="10" xfId="40" applyNumberFormat="1" applyFont="1" applyFill="1" applyBorder="1" applyAlignment="1">
      <alignment horizontal="center" vertical="center" wrapText="1"/>
    </xf>
    <xf numFmtId="1" fontId="22" fillId="0" borderId="13" xfId="40" applyNumberFormat="1" applyFont="1" applyFill="1" applyBorder="1" applyAlignment="1">
      <alignment horizontal="center" vertical="center"/>
    </xf>
    <xf numFmtId="0" fontId="0" fillId="0" borderId="9" xfId="40" applyFont="1" applyFill="1" applyBorder="1" applyAlignment="1">
      <alignment horizontal="center" vertical="center"/>
    </xf>
    <xf numFmtId="0" fontId="0" fillId="0" borderId="9" xfId="40" applyFont="1" applyFill="1" applyBorder="1" applyAlignment="1">
      <alignment horizontal="center" wrapText="1"/>
    </xf>
    <xf numFmtId="0" fontId="22" fillId="0" borderId="9" xfId="40" applyFont="1" applyFill="1" applyBorder="1" applyAlignment="1">
      <alignment horizontal="left" vertical="top" wrapText="1"/>
    </xf>
    <xf numFmtId="0" fontId="25" fillId="0" borderId="9" xfId="0" applyNumberFormat="1" applyFont="1" applyFill="1" applyBorder="1" applyAlignment="1">
      <alignment horizontal="left" vertical="top" wrapText="1"/>
    </xf>
    <xf numFmtId="0" fontId="22" fillId="0" borderId="9" xfId="40" applyFont="1" applyFill="1" applyBorder="1" applyAlignment="1">
      <alignment horizontal="left" vertical="center" wrapText="1"/>
    </xf>
    <xf numFmtId="0" fontId="0" fillId="0" borderId="9" xfId="40" applyFont="1" applyFill="1" applyBorder="1" applyAlignment="1">
      <alignment vertical="top" wrapText="1"/>
    </xf>
    <xf numFmtId="0" fontId="0" fillId="0" borderId="9" xfId="40" applyFont="1" applyFill="1" applyBorder="1" applyAlignment="1">
      <alignment horizontal="left" vertical="top" wrapText="1"/>
    </xf>
    <xf numFmtId="0" fontId="28" fillId="0" borderId="9" xfId="40" applyFont="1" applyFill="1" applyBorder="1" applyAlignment="1">
      <alignment horizontal="center" vertical="top" wrapText="1"/>
    </xf>
    <xf numFmtId="0" fontId="22" fillId="0" borderId="13" xfId="0" applyFont="1" applyFill="1" applyBorder="1" applyAlignment="1">
      <alignment horizontal="left" wrapText="1"/>
    </xf>
    <xf numFmtId="0" fontId="22" fillId="0" borderId="9" xfId="39" applyFont="1" applyFill="1" applyBorder="1" applyAlignment="1">
      <alignment horizontal="left" vertical="top" wrapText="1"/>
    </xf>
    <xf numFmtId="0" fontId="22" fillId="0" borderId="17" xfId="40" applyFont="1" applyFill="1" applyBorder="1" applyAlignment="1">
      <alignment horizontal="left" vertical="top" wrapText="1"/>
    </xf>
    <xf numFmtId="0" fontId="32" fillId="0" borderId="9" xfId="40" applyFont="1" applyFill="1" applyBorder="1" applyAlignment="1">
      <alignment horizontal="left" vertical="top" wrapText="1"/>
    </xf>
    <xf numFmtId="0" fontId="22" fillId="0" borderId="15" xfId="40" applyFont="1" applyFill="1" applyBorder="1" applyAlignment="1">
      <alignment horizontal="center" vertical="center"/>
    </xf>
    <xf numFmtId="0" fontId="33" fillId="0" borderId="0" xfId="40" applyFont="1" applyFill="1" applyBorder="1" applyAlignment="1">
      <alignment horizontal="center" wrapText="1"/>
    </xf>
    <xf numFmtId="0" fontId="22" fillId="0" borderId="0" xfId="39" applyFont="1" applyFill="1" applyBorder="1" applyAlignment="1">
      <alignment vertical="center" wrapText="1"/>
    </xf>
    <xf numFmtId="0" fontId="22" fillId="0" borderId="0" xfId="40" applyFont="1" applyFill="1" applyBorder="1" applyAlignment="1">
      <alignment horizontal="center" vertical="center" wrapText="1"/>
    </xf>
    <xf numFmtId="0" fontId="0" fillId="0" borderId="0" xfId="40" applyFont="1" applyFill="1" applyBorder="1" applyAlignment="1">
      <alignment horizontal="center"/>
    </xf>
    <xf numFmtId="0" fontId="22" fillId="0" borderId="0" xfId="39" applyFont="1" applyFill="1" applyBorder="1" applyAlignment="1">
      <alignment horizontal="center" vertical="center"/>
    </xf>
    <xf numFmtId="0" fontId="0" fillId="0" borderId="0" xfId="39" applyFont="1" applyFill="1" applyBorder="1" applyAlignment="1">
      <alignment horizontal="left" vertical="center"/>
    </xf>
    <xf numFmtId="0" fontId="22" fillId="0" borderId="19" xfId="39" applyFont="1" applyFill="1" applyBorder="1" applyAlignment="1">
      <alignment horizontal="left" vertical="top" wrapText="1"/>
    </xf>
    <xf numFmtId="0" fontId="22" fillId="0" borderId="9" xfId="39" applyFont="1" applyFill="1" applyBorder="1" applyAlignment="1">
      <alignment horizontal="center" vertical="top" wrapText="1"/>
    </xf>
    <xf numFmtId="0" fontId="22" fillId="0" borderId="0" xfId="39" applyFont="1" applyFill="1" applyBorder="1" applyAlignment="1">
      <alignment horizontal="right"/>
    </xf>
    <xf numFmtId="0" fontId="22" fillId="0" borderId="0" xfId="39" applyFont="1" applyFill="1" applyBorder="1" applyAlignment="1">
      <alignment horizontal="center" vertical="center" wrapText="1"/>
    </xf>
    <xf numFmtId="0" fontId="0" fillId="0" borderId="22" xfId="39" applyFont="1" applyFill="1" applyBorder="1" applyAlignment="1">
      <alignment horizontal="left" vertical="center" wrapText="1"/>
    </xf>
    <xf numFmtId="0" fontId="0" fillId="0" borderId="22" xfId="39" applyFont="1" applyFill="1" applyBorder="1" applyAlignment="1">
      <alignment horizontal="center" vertical="center" wrapText="1"/>
    </xf>
    <xf numFmtId="0" fontId="0" fillId="24" borderId="22" xfId="39" applyFont="1" applyFill="1" applyBorder="1" applyAlignment="1">
      <alignment horizontal="center" vertical="center" wrapText="1"/>
    </xf>
    <xf numFmtId="1" fontId="0" fillId="0" borderId="22" xfId="39" applyNumberFormat="1" applyFont="1" applyFill="1" applyBorder="1" applyAlignment="1">
      <alignment horizontal="center" vertical="center" wrapText="1"/>
    </xf>
    <xf numFmtId="0" fontId="0" fillId="0" borderId="22" xfId="40" applyFont="1" applyFill="1" applyBorder="1" applyAlignment="1">
      <alignment horizontal="center" vertical="center" wrapText="1"/>
    </xf>
    <xf numFmtId="0" fontId="0" fillId="0" borderId="22" xfId="39" applyFont="1" applyFill="1" applyBorder="1" applyAlignment="1">
      <alignment horizontal="center" wrapText="1"/>
    </xf>
    <xf numFmtId="0" fontId="0" fillId="0" borderId="22" xfId="39" applyFont="1" applyFill="1" applyBorder="1" applyAlignment="1">
      <alignment horizontal="left" vertical="top" wrapText="1"/>
    </xf>
    <xf numFmtId="0" fontId="0" fillId="0" borderId="23" xfId="39" applyFont="1" applyFill="1" applyBorder="1" applyAlignment="1">
      <alignment horizontal="center" vertical="center" wrapText="1"/>
    </xf>
    <xf numFmtId="0" fontId="0" fillId="0" borderId="24" xfId="39" applyFont="1" applyFill="1" applyBorder="1" applyAlignment="1">
      <alignment horizontal="left" vertical="top" wrapText="1"/>
    </xf>
    <xf numFmtId="0" fontId="0" fillId="0" borderId="28" xfId="39" applyFont="1" applyFill="1" applyBorder="1" applyAlignment="1">
      <alignment horizontal="left" vertical="top" wrapText="1"/>
    </xf>
    <xf numFmtId="0" fontId="0" fillId="0" borderId="0" xfId="39" applyFont="1" applyFill="1" applyBorder="1" applyAlignment="1">
      <alignment vertical="center" wrapText="1"/>
    </xf>
    <xf numFmtId="0" fontId="0" fillId="0" borderId="0" xfId="39" applyFont="1" applyFill="1" applyBorder="1" applyAlignment="1">
      <alignment horizontal="center" vertical="center" wrapText="1"/>
    </xf>
    <xf numFmtId="0" fontId="0" fillId="0" borderId="0" xfId="40" applyFont="1" applyFill="1" applyBorder="1" applyAlignment="1">
      <alignment horizontal="center" vertical="center" wrapText="1"/>
    </xf>
    <xf numFmtId="0" fontId="0" fillId="0" borderId="0" xfId="40" applyFont="1" applyFill="1" applyBorder="1" applyAlignment="1">
      <alignment horizontal="left"/>
    </xf>
    <xf numFmtId="0" fontId="0" fillId="0" borderId="0" xfId="40" applyFont="1" applyFill="1" applyBorder="1" applyAlignment="1">
      <alignment horizontal="center" vertical="top" wrapText="1"/>
    </xf>
    <xf numFmtId="0" fontId="22" fillId="0" borderId="0" xfId="40" applyFont="1" applyFill="1" applyBorder="1" applyAlignment="1">
      <alignment horizontal="center" vertical="top" wrapText="1"/>
    </xf>
    <xf numFmtId="0" fontId="0" fillId="0" borderId="0" xfId="40" applyFont="1" applyFill="1" applyBorder="1" applyAlignment="1">
      <alignment horizontal="center" wrapText="1"/>
    </xf>
    <xf numFmtId="1" fontId="22" fillId="0" borderId="0" xfId="39" applyNumberFormat="1" applyFont="1" applyFill="1" applyBorder="1" applyAlignment="1">
      <alignment horizontal="center"/>
    </xf>
    <xf numFmtId="0" fontId="35" fillId="0" borderId="0" xfId="39" applyFont="1" applyFill="1" applyBorder="1" applyAlignment="1">
      <alignment vertical="center"/>
    </xf>
    <xf numFmtId="0" fontId="35" fillId="0" borderId="0" xfId="39" applyFont="1" applyFill="1" applyBorder="1" applyAlignment="1">
      <alignment vertical="center" wrapText="1"/>
    </xf>
    <xf numFmtId="0" fontId="35" fillId="0" borderId="0" xfId="39" applyFont="1" applyFill="1" applyBorder="1" applyAlignment="1">
      <alignment wrapText="1"/>
    </xf>
    <xf numFmtId="0" fontId="35" fillId="0" borderId="0" xfId="39" applyFont="1" applyFill="1" applyBorder="1" applyAlignment="1"/>
    <xf numFmtId="0" fontId="35" fillId="0" borderId="0" xfId="39" applyFont="1" applyFill="1" applyBorder="1" applyAlignment="1">
      <alignment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Heading 5" xfId="34"/>
    <cellStyle name="Heading1 1" xfId="35"/>
    <cellStyle name="Input" xfId="36"/>
    <cellStyle name="Linked Cell" xfId="37"/>
    <cellStyle name="Neutral" xfId="38"/>
    <cellStyle name="Normal" xfId="0" builtinId="0"/>
    <cellStyle name="Normal_BVC sint. v.23.01.2013" xfId="39"/>
    <cellStyle name="Normal_Copy of Copy of BVC analitic" xfId="40"/>
    <cellStyle name="Note" xfId="41"/>
    <cellStyle name="Output" xfId="42"/>
    <cellStyle name="Result 1" xfId="43"/>
    <cellStyle name="Result2 1" xfId="44"/>
    <cellStyle name="Title" xfId="45"/>
    <cellStyle name="Total" xfId="46" builtinId="25" customBuiltin="1"/>
    <cellStyle name="Warning Text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7"/>
  <sheetViews>
    <sheetView workbookViewId="0">
      <pane xSplit="5" topLeftCell="L1" activePane="topRight" state="frozen"/>
      <selection activeCell="A28" sqref="A28"/>
      <selection pane="topRight" activeCell="L38" sqref="L38"/>
    </sheetView>
  </sheetViews>
  <sheetFormatPr defaultRowHeight="12.75" x14ac:dyDescent="0.2"/>
  <cols>
    <col min="1" max="1" width="4.140625" style="1" customWidth="1"/>
    <col min="2" max="2" width="4.85546875" style="1" customWidth="1"/>
    <col min="3" max="3" width="4.140625" style="1" customWidth="1"/>
    <col min="4" max="4" width="4.7109375" style="1" customWidth="1"/>
    <col min="5" max="5" width="41.140625" style="1" customWidth="1"/>
    <col min="6" max="6" width="5.85546875" style="1" customWidth="1"/>
    <col min="7" max="11" width="11.5703125" style="1" customWidth="1"/>
    <col min="12" max="12" width="11.5703125" style="2" customWidth="1"/>
    <col min="13" max="13" width="11.5703125" style="1" customWidth="1"/>
    <col min="14" max="15" width="11.5703125" style="3" customWidth="1"/>
    <col min="16" max="16" width="11.5703125" style="2" customWidth="1"/>
    <col min="17" max="18" width="0" style="2" hidden="1" customWidth="1"/>
    <col min="19" max="19" width="20.28515625" style="2" customWidth="1"/>
    <col min="20" max="16384" width="9.140625" style="1"/>
  </cols>
  <sheetData>
    <row r="1" spans="1:19" ht="15.75" x14ac:dyDescent="0.25">
      <c r="A1" s="4" t="s">
        <v>0</v>
      </c>
      <c r="B1" s="5"/>
      <c r="C1" s="6"/>
      <c r="D1" s="5"/>
      <c r="E1" s="7"/>
      <c r="F1" s="8"/>
      <c r="G1" s="9"/>
      <c r="H1" s="9"/>
      <c r="I1" s="10"/>
      <c r="J1" s="10"/>
      <c r="K1" s="10"/>
      <c r="L1" s="11"/>
      <c r="M1" s="10"/>
      <c r="N1" s="12"/>
      <c r="O1" s="12"/>
      <c r="P1" s="13"/>
      <c r="Q1" s="13"/>
      <c r="R1" s="13"/>
      <c r="S1" s="13"/>
    </row>
    <row r="2" spans="1:19" ht="15.75" x14ac:dyDescent="0.25">
      <c r="A2" s="4"/>
      <c r="B2" s="5"/>
      <c r="C2" s="6"/>
      <c r="D2" s="5"/>
      <c r="E2" s="7"/>
      <c r="F2" s="8"/>
      <c r="G2" s="9"/>
      <c r="H2" s="9"/>
      <c r="I2" s="14"/>
      <c r="J2" s="14"/>
      <c r="K2" s="14"/>
      <c r="L2" s="15"/>
      <c r="M2" s="14"/>
      <c r="N2" s="16"/>
      <c r="O2" s="16"/>
      <c r="P2" s="13"/>
      <c r="Q2" s="13"/>
      <c r="R2" s="13"/>
      <c r="S2" s="13"/>
    </row>
    <row r="3" spans="1:19" ht="15.75" x14ac:dyDescent="0.25">
      <c r="A3" s="4" t="s">
        <v>1</v>
      </c>
      <c r="B3" s="5"/>
      <c r="C3" s="6"/>
      <c r="D3" s="5"/>
      <c r="E3" s="7"/>
      <c r="F3" s="8"/>
      <c r="G3" s="9"/>
      <c r="H3" s="9"/>
      <c r="I3" s="14"/>
      <c r="J3" s="14"/>
      <c r="K3" s="14"/>
      <c r="L3" s="15"/>
      <c r="M3" s="14"/>
      <c r="N3" s="16"/>
      <c r="O3" s="16"/>
      <c r="P3" s="13"/>
      <c r="Q3" s="13"/>
      <c r="R3" s="13"/>
      <c r="S3" s="13"/>
    </row>
    <row r="4" spans="1:19" ht="15.75" x14ac:dyDescent="0.25">
      <c r="A4" s="4" t="s">
        <v>2</v>
      </c>
      <c r="B4" s="5"/>
      <c r="C4" s="6"/>
      <c r="D4" s="5"/>
      <c r="E4" s="7"/>
      <c r="F4" s="8"/>
      <c r="G4" s="9"/>
      <c r="H4" s="9"/>
      <c r="I4" s="14"/>
      <c r="J4" s="14"/>
      <c r="K4" s="14"/>
      <c r="L4" s="15"/>
      <c r="M4" s="14"/>
      <c r="N4" s="16"/>
      <c r="O4" s="16"/>
      <c r="P4" s="13"/>
      <c r="Q4" s="13"/>
      <c r="R4" s="13"/>
      <c r="S4" s="13"/>
    </row>
    <row r="5" spans="1:19" ht="15.75" x14ac:dyDescent="0.25">
      <c r="A5" s="4" t="s">
        <v>3</v>
      </c>
      <c r="B5" s="5"/>
      <c r="C5" s="6"/>
      <c r="D5" s="5"/>
      <c r="E5" s="7"/>
      <c r="F5" s="8"/>
      <c r="G5" s="9"/>
      <c r="H5" s="9"/>
      <c r="I5" s="14"/>
      <c r="J5" s="14"/>
      <c r="K5" s="14"/>
      <c r="L5" s="15"/>
      <c r="M5" s="14"/>
      <c r="N5" s="16"/>
      <c r="O5" s="16"/>
      <c r="P5" s="13"/>
      <c r="Q5" s="13"/>
      <c r="R5" s="13"/>
      <c r="S5" s="13"/>
    </row>
    <row r="6" spans="1:19" ht="18" x14ac:dyDescent="0.25">
      <c r="A6" s="6"/>
      <c r="B6" s="6"/>
      <c r="C6" s="6"/>
      <c r="D6" s="6"/>
      <c r="E6" s="17"/>
      <c r="F6" s="18"/>
      <c r="G6" s="19"/>
      <c r="H6" s="20" t="s">
        <v>4</v>
      </c>
      <c r="I6" s="21"/>
      <c r="J6" s="21"/>
      <c r="K6" s="21"/>
      <c r="L6" s="22"/>
      <c r="M6" s="21"/>
      <c r="N6" s="23"/>
      <c r="O6" s="23"/>
      <c r="P6" s="20"/>
      <c r="Q6" s="24"/>
      <c r="R6" s="24"/>
      <c r="S6" s="24"/>
    </row>
    <row r="7" spans="1:19" ht="18" customHeight="1" x14ac:dyDescent="0.2">
      <c r="A7" s="176" t="s">
        <v>5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</row>
    <row r="8" spans="1:19" ht="15.75" x14ac:dyDescent="0.25">
      <c r="A8" s="25"/>
      <c r="B8" s="25"/>
      <c r="C8" s="25"/>
      <c r="D8" s="25"/>
      <c r="E8" s="26"/>
      <c r="F8" s="27"/>
      <c r="G8" s="28"/>
      <c r="H8" s="28"/>
      <c r="I8" s="28"/>
      <c r="J8" s="28"/>
      <c r="K8" s="28"/>
      <c r="L8" s="29"/>
      <c r="M8" s="28"/>
      <c r="N8" s="30"/>
      <c r="O8" s="30"/>
      <c r="P8" s="29"/>
      <c r="Q8" s="29"/>
      <c r="R8" s="29"/>
      <c r="S8" s="29"/>
    </row>
    <row r="9" spans="1:19" ht="15" x14ac:dyDescent="0.25">
      <c r="A9" s="31"/>
      <c r="B9" s="31"/>
      <c r="C9" s="31"/>
      <c r="D9" s="31"/>
      <c r="E9" s="32"/>
      <c r="F9" s="27"/>
      <c r="G9" s="33"/>
      <c r="H9" s="33"/>
      <c r="I9" s="33"/>
      <c r="J9" s="33"/>
      <c r="K9" s="33"/>
      <c r="L9" s="34"/>
      <c r="M9" s="33"/>
      <c r="N9" s="35"/>
      <c r="O9" s="35"/>
      <c r="P9" s="34"/>
      <c r="Q9" s="34"/>
      <c r="R9" s="34"/>
      <c r="S9" s="34"/>
    </row>
    <row r="10" spans="1:19" ht="12.75" customHeight="1" x14ac:dyDescent="0.2">
      <c r="A10" s="177"/>
      <c r="B10" s="177"/>
      <c r="C10" s="177"/>
      <c r="D10" s="177" t="s">
        <v>6</v>
      </c>
      <c r="E10" s="177"/>
      <c r="F10" s="178" t="s">
        <v>7</v>
      </c>
      <c r="G10" s="178" t="s">
        <v>8</v>
      </c>
      <c r="H10" s="178"/>
      <c r="I10" s="178"/>
      <c r="J10" s="179" t="s">
        <v>9</v>
      </c>
      <c r="K10" s="179"/>
      <c r="L10" s="179"/>
      <c r="M10" s="37" t="s">
        <v>10</v>
      </c>
      <c r="N10" s="38"/>
      <c r="O10" s="39"/>
      <c r="P10" s="180" t="s">
        <v>11</v>
      </c>
      <c r="Q10" s="180"/>
      <c r="R10" s="180"/>
      <c r="S10" s="180"/>
    </row>
    <row r="11" spans="1:19" ht="12.75" customHeight="1" x14ac:dyDescent="0.2">
      <c r="A11" s="177"/>
      <c r="B11" s="177"/>
      <c r="C11" s="177"/>
      <c r="D11" s="177"/>
      <c r="E11" s="177"/>
      <c r="F11" s="178"/>
      <c r="G11" s="181" t="s">
        <v>12</v>
      </c>
      <c r="H11" s="181"/>
      <c r="I11" s="178" t="s">
        <v>13</v>
      </c>
      <c r="J11" s="181" t="s">
        <v>12</v>
      </c>
      <c r="K11" s="181"/>
      <c r="L11" s="182" t="s">
        <v>14</v>
      </c>
      <c r="M11" s="41" t="s">
        <v>15</v>
      </c>
      <c r="N11" s="42"/>
      <c r="O11" s="43"/>
      <c r="P11" s="183" t="s">
        <v>16</v>
      </c>
      <c r="Q11" s="183"/>
      <c r="R11" s="183"/>
      <c r="S11" s="183"/>
    </row>
    <row r="12" spans="1:19" ht="51" x14ac:dyDescent="0.2">
      <c r="A12" s="177"/>
      <c r="B12" s="177"/>
      <c r="C12" s="177"/>
      <c r="D12" s="177"/>
      <c r="E12" s="177"/>
      <c r="F12" s="178"/>
      <c r="G12" s="36" t="s">
        <v>17</v>
      </c>
      <c r="H12" s="36" t="s">
        <v>18</v>
      </c>
      <c r="I12" s="178"/>
      <c r="J12" s="36" t="s">
        <v>19</v>
      </c>
      <c r="K12" s="36" t="s">
        <v>18</v>
      </c>
      <c r="L12" s="182"/>
      <c r="M12" s="44" t="s">
        <v>20</v>
      </c>
      <c r="N12" s="45" t="s">
        <v>21</v>
      </c>
      <c r="O12" s="46" t="s">
        <v>21</v>
      </c>
      <c r="P12" s="47" t="s">
        <v>22</v>
      </c>
      <c r="Q12" s="48" t="s">
        <v>23</v>
      </c>
      <c r="R12" s="48" t="s">
        <v>24</v>
      </c>
      <c r="S12" s="48" t="s">
        <v>25</v>
      </c>
    </row>
    <row r="13" spans="1:19" ht="12.75" customHeight="1" x14ac:dyDescent="0.2">
      <c r="A13" s="49">
        <v>0</v>
      </c>
      <c r="B13" s="184">
        <v>1</v>
      </c>
      <c r="C13" s="184"/>
      <c r="D13" s="185">
        <v>2</v>
      </c>
      <c r="E13" s="185"/>
      <c r="F13" s="50">
        <v>3</v>
      </c>
      <c r="G13" s="50">
        <v>4</v>
      </c>
      <c r="H13" s="50" t="s">
        <v>26</v>
      </c>
      <c r="I13" s="50">
        <v>5</v>
      </c>
      <c r="J13" s="50">
        <v>6</v>
      </c>
      <c r="K13" s="50" t="s">
        <v>27</v>
      </c>
      <c r="L13" s="51">
        <v>7</v>
      </c>
      <c r="M13" s="52">
        <v>8</v>
      </c>
      <c r="N13" s="53" t="s">
        <v>28</v>
      </c>
      <c r="O13" s="53" t="s">
        <v>29</v>
      </c>
      <c r="P13" s="51">
        <v>11</v>
      </c>
      <c r="Q13" s="51">
        <v>12</v>
      </c>
      <c r="R13" s="51">
        <v>13</v>
      </c>
      <c r="S13" s="51">
        <v>14</v>
      </c>
    </row>
    <row r="14" spans="1:19" ht="12.75" customHeight="1" x14ac:dyDescent="0.25">
      <c r="A14" s="40" t="s">
        <v>30</v>
      </c>
      <c r="B14" s="40"/>
      <c r="C14" s="40"/>
      <c r="D14" s="186" t="s">
        <v>31</v>
      </c>
      <c r="E14" s="186"/>
      <c r="F14" s="50">
        <v>1</v>
      </c>
      <c r="G14" s="55">
        <f>G15+G35+G41</f>
        <v>9800</v>
      </c>
      <c r="H14" s="55"/>
      <c r="I14" s="55">
        <f>I15+I35+I41</f>
        <v>9834</v>
      </c>
      <c r="J14" s="56">
        <f>J15+J35+J41</f>
        <v>13184</v>
      </c>
      <c r="K14" s="56"/>
      <c r="L14" s="56">
        <f>L15+L35+L41</f>
        <v>10402.34</v>
      </c>
      <c r="M14" s="56">
        <f>M15+M35+M41</f>
        <v>13184</v>
      </c>
      <c r="N14" s="57">
        <f>M14/I14*100</f>
        <v>134.06548708562133</v>
      </c>
      <c r="O14" s="57">
        <f>M14/J14*100</f>
        <v>100</v>
      </c>
      <c r="P14" s="56">
        <f>P15+P35+P41</f>
        <v>2732</v>
      </c>
      <c r="Q14" s="56">
        <f>Q15+Q35+Q41</f>
        <v>6103</v>
      </c>
      <c r="R14" s="56">
        <f>R15+R35+R41</f>
        <v>10087</v>
      </c>
      <c r="S14" s="56">
        <f>S15+S35+S41</f>
        <v>13184</v>
      </c>
    </row>
    <row r="15" spans="1:19" ht="12.75" customHeight="1" x14ac:dyDescent="0.25">
      <c r="A15" s="181"/>
      <c r="B15" s="36">
        <v>1</v>
      </c>
      <c r="C15" s="40"/>
      <c r="D15" s="187" t="s">
        <v>32</v>
      </c>
      <c r="E15" s="187"/>
      <c r="F15" s="50">
        <v>2</v>
      </c>
      <c r="G15" s="58">
        <f>G16+G21+G22+G25+G26+G27</f>
        <v>9799</v>
      </c>
      <c r="H15" s="58"/>
      <c r="I15" s="58">
        <f>I16+I21+I22+I25+I26+I27</f>
        <v>9833</v>
      </c>
      <c r="J15" s="59">
        <f>J16+J21+J22+J25+J26+J27</f>
        <v>13183</v>
      </c>
      <c r="K15" s="59"/>
      <c r="L15" s="59">
        <f>L16+L21+L22+L25+L26+L27</f>
        <v>10377.030000000001</v>
      </c>
      <c r="M15" s="59">
        <f>M16+M21+M22+M25+M26+M27</f>
        <v>13183</v>
      </c>
      <c r="N15" s="57">
        <f>M15/I15*100</f>
        <v>134.06895148988102</v>
      </c>
      <c r="O15" s="57">
        <f>M15/J15*100</f>
        <v>100</v>
      </c>
      <c r="P15" s="59">
        <f>P16+P21+P22+P25+P26+P27</f>
        <v>2732</v>
      </c>
      <c r="Q15" s="59">
        <f>Q16+Q21+Q22+Q25+Q26+Q27</f>
        <v>6103</v>
      </c>
      <c r="R15" s="59">
        <f>R16+R21+R22+R25+R26+R27</f>
        <v>10087</v>
      </c>
      <c r="S15" s="59">
        <f>S16+S21+S22+S25+S26+S27</f>
        <v>13183</v>
      </c>
    </row>
    <row r="16" spans="1:19" ht="12.75" customHeight="1" x14ac:dyDescent="0.25">
      <c r="A16" s="181"/>
      <c r="B16" s="181"/>
      <c r="C16" s="40" t="s">
        <v>33</v>
      </c>
      <c r="D16" s="186" t="s">
        <v>34</v>
      </c>
      <c r="E16" s="186"/>
      <c r="F16" s="50">
        <v>3</v>
      </c>
      <c r="G16" s="58">
        <f>G17+G18+G19+G20</f>
        <v>8779</v>
      </c>
      <c r="H16" s="58"/>
      <c r="I16" s="58">
        <f>I17+I18+I19+I20</f>
        <v>8701</v>
      </c>
      <c r="J16" s="59">
        <f>J17+J18+J19+J20</f>
        <v>10741</v>
      </c>
      <c r="K16" s="59"/>
      <c r="L16" s="59">
        <f>L17+L18+L19+L20</f>
        <v>8912.61</v>
      </c>
      <c r="M16" s="59">
        <f>M17+M18+M19+M20</f>
        <v>10741</v>
      </c>
      <c r="N16" s="57">
        <f>M16/I16*100</f>
        <v>123.44558096770486</v>
      </c>
      <c r="O16" s="57">
        <f>M16/J16*100</f>
        <v>100</v>
      </c>
      <c r="P16" s="59">
        <f>P17+P18+P19+P20</f>
        <v>2224</v>
      </c>
      <c r="Q16" s="59">
        <f>Q17+Q18+Q19+Q20</f>
        <v>5233</v>
      </c>
      <c r="R16" s="59">
        <f>R17+R18+R19+R20</f>
        <v>8395</v>
      </c>
      <c r="S16" s="59">
        <f>S17+S18+S19+S20</f>
        <v>10741</v>
      </c>
    </row>
    <row r="17" spans="1:19" ht="15.75" x14ac:dyDescent="0.25">
      <c r="A17" s="181"/>
      <c r="B17" s="181"/>
      <c r="C17" s="40"/>
      <c r="D17" s="54" t="s">
        <v>35</v>
      </c>
      <c r="E17" s="54" t="s">
        <v>36</v>
      </c>
      <c r="F17" s="50">
        <v>4</v>
      </c>
      <c r="G17" s="60"/>
      <c r="H17" s="58"/>
      <c r="I17" s="58"/>
      <c r="J17" s="59"/>
      <c r="K17" s="58"/>
      <c r="L17" s="59"/>
      <c r="M17" s="59"/>
      <c r="N17" s="57"/>
      <c r="O17" s="57"/>
      <c r="P17" s="59"/>
      <c r="Q17" s="59"/>
      <c r="R17" s="59"/>
      <c r="S17" s="59"/>
    </row>
    <row r="18" spans="1:19" ht="15.75" x14ac:dyDescent="0.25">
      <c r="A18" s="181"/>
      <c r="B18" s="181"/>
      <c r="C18" s="40"/>
      <c r="D18" s="54" t="s">
        <v>37</v>
      </c>
      <c r="E18" s="54" t="s">
        <v>38</v>
      </c>
      <c r="F18" s="50">
        <v>5</v>
      </c>
      <c r="G18" s="60">
        <v>6091</v>
      </c>
      <c r="H18" s="58"/>
      <c r="I18" s="58">
        <v>5967</v>
      </c>
      <c r="J18" s="59">
        <v>7641</v>
      </c>
      <c r="K18" s="58"/>
      <c r="L18" s="59">
        <v>6299.9</v>
      </c>
      <c r="M18" s="59">
        <v>7641</v>
      </c>
      <c r="N18" s="57">
        <f>M18/I18*100</f>
        <v>128.05429864253392</v>
      </c>
      <c r="O18" s="57">
        <f>M18/J18*100</f>
        <v>100</v>
      </c>
      <c r="P18" s="59">
        <v>1449</v>
      </c>
      <c r="Q18" s="59">
        <v>3745</v>
      </c>
      <c r="R18" s="59">
        <v>6008</v>
      </c>
      <c r="S18" s="59">
        <v>7641</v>
      </c>
    </row>
    <row r="19" spans="1:19" ht="15.75" x14ac:dyDescent="0.25">
      <c r="A19" s="181"/>
      <c r="B19" s="181"/>
      <c r="C19" s="40"/>
      <c r="D19" s="54" t="s">
        <v>39</v>
      </c>
      <c r="E19" s="54" t="s">
        <v>40</v>
      </c>
      <c r="F19" s="50">
        <v>6</v>
      </c>
      <c r="G19" s="60">
        <v>2688</v>
      </c>
      <c r="H19" s="58"/>
      <c r="I19" s="58">
        <v>2734</v>
      </c>
      <c r="J19" s="59">
        <v>3100</v>
      </c>
      <c r="K19" s="58"/>
      <c r="L19" s="59">
        <v>2612.71</v>
      </c>
      <c r="M19" s="59">
        <v>3100</v>
      </c>
      <c r="N19" s="57">
        <f>M19/I19*100</f>
        <v>113.38697878566204</v>
      </c>
      <c r="O19" s="57">
        <f>M19/J19*100</f>
        <v>100</v>
      </c>
      <c r="P19" s="59">
        <v>775</v>
      </c>
      <c r="Q19" s="59">
        <v>1488</v>
      </c>
      <c r="R19" s="59">
        <v>2387</v>
      </c>
      <c r="S19" s="59">
        <v>3100</v>
      </c>
    </row>
    <row r="20" spans="1:19" ht="15.75" x14ac:dyDescent="0.25">
      <c r="A20" s="181"/>
      <c r="B20" s="181"/>
      <c r="C20" s="40"/>
      <c r="D20" s="54" t="s">
        <v>41</v>
      </c>
      <c r="E20" s="54" t="s">
        <v>42</v>
      </c>
      <c r="F20" s="50">
        <v>7</v>
      </c>
      <c r="G20" s="60"/>
      <c r="H20" s="58"/>
      <c r="I20" s="58"/>
      <c r="J20" s="59"/>
      <c r="K20" s="58"/>
      <c r="L20" s="59"/>
      <c r="M20" s="59"/>
      <c r="N20" s="57"/>
      <c r="O20" s="57"/>
      <c r="P20" s="59"/>
      <c r="Q20" s="59"/>
      <c r="R20" s="59"/>
      <c r="S20" s="59"/>
    </row>
    <row r="21" spans="1:19" ht="12.75" customHeight="1" x14ac:dyDescent="0.25">
      <c r="A21" s="181"/>
      <c r="B21" s="181"/>
      <c r="C21" s="40" t="s">
        <v>43</v>
      </c>
      <c r="D21" s="186" t="s">
        <v>44</v>
      </c>
      <c r="E21" s="186"/>
      <c r="F21" s="50">
        <v>8</v>
      </c>
      <c r="G21" s="60"/>
      <c r="H21" s="58"/>
      <c r="I21" s="58"/>
      <c r="J21" s="59">
        <v>920</v>
      </c>
      <c r="K21" s="58"/>
      <c r="L21" s="59">
        <v>465.58</v>
      </c>
      <c r="M21" s="59">
        <v>920</v>
      </c>
      <c r="N21" s="57"/>
      <c r="O21" s="57"/>
      <c r="P21" s="59">
        <v>0</v>
      </c>
      <c r="Q21" s="59">
        <v>0</v>
      </c>
      <c r="R21" s="59">
        <v>460</v>
      </c>
      <c r="S21" s="59">
        <v>920</v>
      </c>
    </row>
    <row r="22" spans="1:19" ht="12.75" customHeight="1" x14ac:dyDescent="0.25">
      <c r="A22" s="181"/>
      <c r="B22" s="181"/>
      <c r="C22" s="40" t="s">
        <v>45</v>
      </c>
      <c r="D22" s="186" t="s">
        <v>46</v>
      </c>
      <c r="E22" s="186"/>
      <c r="F22" s="50">
        <v>9</v>
      </c>
      <c r="G22" s="60"/>
      <c r="H22" s="58"/>
      <c r="I22" s="58"/>
      <c r="J22" s="59"/>
      <c r="K22" s="58"/>
      <c r="L22" s="59"/>
      <c r="M22" s="59"/>
      <c r="N22" s="57"/>
      <c r="O22" s="57"/>
      <c r="P22" s="59"/>
      <c r="Q22" s="59"/>
      <c r="R22" s="59"/>
      <c r="S22" s="59"/>
    </row>
    <row r="23" spans="1:19" ht="15.75" x14ac:dyDescent="0.25">
      <c r="A23" s="181"/>
      <c r="B23" s="181"/>
      <c r="C23" s="181"/>
      <c r="D23" s="61" t="s">
        <v>47</v>
      </c>
      <c r="E23" s="62" t="s">
        <v>48</v>
      </c>
      <c r="F23" s="50">
        <v>10</v>
      </c>
      <c r="G23" s="60"/>
      <c r="H23" s="58"/>
      <c r="I23" s="58"/>
      <c r="J23" s="59"/>
      <c r="K23" s="58"/>
      <c r="L23" s="59"/>
      <c r="M23" s="59"/>
      <c r="N23" s="57"/>
      <c r="O23" s="57"/>
      <c r="P23" s="59"/>
      <c r="Q23" s="59"/>
      <c r="R23" s="59"/>
      <c r="S23" s="59"/>
    </row>
    <row r="24" spans="1:19" ht="15.75" x14ac:dyDescent="0.25">
      <c r="A24" s="181"/>
      <c r="B24" s="181"/>
      <c r="C24" s="181"/>
      <c r="D24" s="61" t="s">
        <v>49</v>
      </c>
      <c r="E24" s="62" t="s">
        <v>50</v>
      </c>
      <c r="F24" s="50">
        <v>11</v>
      </c>
      <c r="G24" s="60"/>
      <c r="H24" s="58"/>
      <c r="I24" s="58"/>
      <c r="J24" s="59"/>
      <c r="K24" s="58"/>
      <c r="L24" s="59"/>
      <c r="M24" s="59"/>
      <c r="N24" s="57"/>
      <c r="O24" s="57"/>
      <c r="P24" s="59"/>
      <c r="Q24" s="59"/>
      <c r="R24" s="59"/>
      <c r="S24" s="59"/>
    </row>
    <row r="25" spans="1:19" ht="15.75" customHeight="1" x14ac:dyDescent="0.25">
      <c r="A25" s="181"/>
      <c r="B25" s="181"/>
      <c r="C25" s="40" t="s">
        <v>51</v>
      </c>
      <c r="D25" s="186" t="s">
        <v>52</v>
      </c>
      <c r="E25" s="186"/>
      <c r="F25" s="50">
        <v>12</v>
      </c>
      <c r="G25" s="60"/>
      <c r="H25" s="58"/>
      <c r="I25" s="58"/>
      <c r="J25" s="59"/>
      <c r="K25" s="58"/>
      <c r="L25" s="59"/>
      <c r="M25" s="59"/>
      <c r="N25" s="57"/>
      <c r="O25" s="57"/>
      <c r="P25" s="59"/>
      <c r="Q25" s="59"/>
      <c r="R25" s="59"/>
      <c r="S25" s="59"/>
    </row>
    <row r="26" spans="1:19" ht="12.75" customHeight="1" x14ac:dyDescent="0.25">
      <c r="A26" s="181"/>
      <c r="B26" s="181"/>
      <c r="C26" s="40" t="s">
        <v>53</v>
      </c>
      <c r="D26" s="186" t="s">
        <v>54</v>
      </c>
      <c r="E26" s="186"/>
      <c r="F26" s="50">
        <v>13</v>
      </c>
      <c r="G26" s="63"/>
      <c r="H26" s="58"/>
      <c r="I26" s="58"/>
      <c r="J26" s="59"/>
      <c r="K26" s="58"/>
      <c r="L26" s="59"/>
      <c r="M26" s="59"/>
      <c r="N26" s="57"/>
      <c r="O26" s="57"/>
      <c r="P26" s="59"/>
      <c r="Q26" s="59"/>
      <c r="R26" s="59"/>
      <c r="S26" s="59"/>
    </row>
    <row r="27" spans="1:19" ht="12.75" customHeight="1" x14ac:dyDescent="0.25">
      <c r="A27" s="181"/>
      <c r="B27" s="40"/>
      <c r="C27" s="40" t="s">
        <v>55</v>
      </c>
      <c r="D27" s="186" t="s">
        <v>56</v>
      </c>
      <c r="E27" s="186"/>
      <c r="F27" s="50">
        <v>14</v>
      </c>
      <c r="G27" s="58">
        <f>G28+G29+G32+G33+G34</f>
        <v>1020</v>
      </c>
      <c r="H27" s="58"/>
      <c r="I27" s="58">
        <f>I28+I29+I32+I33+I34</f>
        <v>1132</v>
      </c>
      <c r="J27" s="59">
        <f>J28+J29+J32+J33+J34</f>
        <v>1522</v>
      </c>
      <c r="K27" s="59"/>
      <c r="L27" s="59">
        <f>L28+L29+L32+L33+L34</f>
        <v>998.84</v>
      </c>
      <c r="M27" s="59">
        <f>M28+M29+M32+M33+M34</f>
        <v>1522</v>
      </c>
      <c r="N27" s="57">
        <f>M27/I27*100</f>
        <v>134.45229681978799</v>
      </c>
      <c r="O27" s="57">
        <f>M27/J27*100</f>
        <v>100</v>
      </c>
      <c r="P27" s="59">
        <f>P28+P29+P32+P33+P34</f>
        <v>508</v>
      </c>
      <c r="Q27" s="59">
        <f>Q28+Q29+Q32+Q33+Q34</f>
        <v>870</v>
      </c>
      <c r="R27" s="59">
        <f>R28+R29+R32+R33+R34</f>
        <v>1232</v>
      </c>
      <c r="S27" s="59">
        <f>S28+S29+S32+S33+S34</f>
        <v>1522</v>
      </c>
    </row>
    <row r="28" spans="1:19" ht="15.75" x14ac:dyDescent="0.25">
      <c r="A28" s="181"/>
      <c r="B28" s="40"/>
      <c r="C28" s="40"/>
      <c r="D28" s="54" t="s">
        <v>57</v>
      </c>
      <c r="E28" s="54" t="s">
        <v>58</v>
      </c>
      <c r="F28" s="50">
        <v>15</v>
      </c>
      <c r="G28" s="63">
        <v>180</v>
      </c>
      <c r="H28" s="58"/>
      <c r="I28" s="58">
        <f>187+87</f>
        <v>274</v>
      </c>
      <c r="J28" s="59">
        <v>300</v>
      </c>
      <c r="K28" s="58"/>
      <c r="L28" s="59">
        <v>177.84</v>
      </c>
      <c r="M28" s="59">
        <v>300</v>
      </c>
      <c r="N28" s="57">
        <f>M28/I28*100</f>
        <v>109.48905109489051</v>
      </c>
      <c r="O28" s="57">
        <f>M28/J28*100</f>
        <v>100</v>
      </c>
      <c r="P28" s="59">
        <f>S28/4</f>
        <v>75</v>
      </c>
      <c r="Q28" s="59">
        <f>P28*2</f>
        <v>150</v>
      </c>
      <c r="R28" s="59">
        <f>P28*3</f>
        <v>225</v>
      </c>
      <c r="S28" s="59">
        <v>300</v>
      </c>
    </row>
    <row r="29" spans="1:19" ht="25.5" x14ac:dyDescent="0.25">
      <c r="A29" s="181"/>
      <c r="B29" s="40"/>
      <c r="C29" s="40"/>
      <c r="D29" s="54" t="s">
        <v>59</v>
      </c>
      <c r="E29" s="54" t="s">
        <v>60</v>
      </c>
      <c r="F29" s="50">
        <v>16</v>
      </c>
      <c r="G29" s="63"/>
      <c r="H29" s="58"/>
      <c r="I29" s="58"/>
      <c r="J29" s="59"/>
      <c r="K29" s="58"/>
      <c r="L29" s="59"/>
      <c r="M29" s="59"/>
      <c r="N29" s="57"/>
      <c r="O29" s="57"/>
      <c r="P29" s="59"/>
      <c r="Q29" s="59"/>
      <c r="R29" s="59"/>
      <c r="S29" s="59"/>
    </row>
    <row r="30" spans="1:19" ht="15.75" x14ac:dyDescent="0.25">
      <c r="A30" s="181"/>
      <c r="B30" s="40"/>
      <c r="C30" s="40"/>
      <c r="D30" s="54"/>
      <c r="E30" s="64" t="s">
        <v>61</v>
      </c>
      <c r="F30" s="50">
        <v>17</v>
      </c>
      <c r="G30" s="63"/>
      <c r="H30" s="58"/>
      <c r="I30" s="58"/>
      <c r="J30" s="59"/>
      <c r="K30" s="58"/>
      <c r="L30" s="59"/>
      <c r="M30" s="59"/>
      <c r="N30" s="57"/>
      <c r="O30" s="57"/>
      <c r="P30" s="59"/>
      <c r="Q30" s="59"/>
      <c r="R30" s="59"/>
      <c r="S30" s="59"/>
    </row>
    <row r="31" spans="1:19" ht="15.75" x14ac:dyDescent="0.25">
      <c r="A31" s="181"/>
      <c r="B31" s="40"/>
      <c r="C31" s="40"/>
      <c r="D31" s="54"/>
      <c r="E31" s="64" t="s">
        <v>62</v>
      </c>
      <c r="F31" s="50">
        <v>18</v>
      </c>
      <c r="G31" s="63"/>
      <c r="H31" s="58"/>
      <c r="I31" s="58"/>
      <c r="J31" s="59"/>
      <c r="K31" s="58"/>
      <c r="L31" s="59"/>
      <c r="M31" s="59"/>
      <c r="N31" s="57"/>
      <c r="O31" s="57"/>
      <c r="P31" s="59"/>
      <c r="Q31" s="59"/>
      <c r="R31" s="59"/>
      <c r="S31" s="59"/>
    </row>
    <row r="32" spans="1:19" ht="15.75" x14ac:dyDescent="0.25">
      <c r="A32" s="181"/>
      <c r="B32" s="40"/>
      <c r="C32" s="40"/>
      <c r="D32" s="54" t="s">
        <v>63</v>
      </c>
      <c r="E32" s="54" t="s">
        <v>64</v>
      </c>
      <c r="F32" s="50">
        <v>19</v>
      </c>
      <c r="G32" s="63"/>
      <c r="H32" s="58"/>
      <c r="I32" s="58"/>
      <c r="J32" s="59"/>
      <c r="K32" s="58"/>
      <c r="L32" s="59"/>
      <c r="M32" s="59"/>
      <c r="N32" s="57"/>
      <c r="O32" s="57"/>
      <c r="P32" s="59"/>
      <c r="Q32" s="59"/>
      <c r="R32" s="59"/>
      <c r="S32" s="59"/>
    </row>
    <row r="33" spans="1:19" ht="15.75" x14ac:dyDescent="0.25">
      <c r="A33" s="181"/>
      <c r="B33" s="40"/>
      <c r="C33" s="40"/>
      <c r="D33" s="54" t="s">
        <v>65</v>
      </c>
      <c r="E33" s="54" t="s">
        <v>66</v>
      </c>
      <c r="F33" s="50">
        <v>20</v>
      </c>
      <c r="G33" s="63"/>
      <c r="H33" s="58"/>
      <c r="I33" s="58"/>
      <c r="J33" s="59"/>
      <c r="K33" s="58"/>
      <c r="L33" s="59"/>
      <c r="M33" s="59"/>
      <c r="N33" s="57"/>
      <c r="O33" s="57"/>
      <c r="P33" s="59"/>
      <c r="Q33" s="59"/>
      <c r="R33" s="59"/>
      <c r="S33" s="59"/>
    </row>
    <row r="34" spans="1:19" ht="15.75" x14ac:dyDescent="0.25">
      <c r="A34" s="181"/>
      <c r="B34" s="40"/>
      <c r="C34" s="40"/>
      <c r="D34" s="54" t="s">
        <v>67</v>
      </c>
      <c r="E34" s="54" t="s">
        <v>42</v>
      </c>
      <c r="F34" s="50">
        <v>21</v>
      </c>
      <c r="G34" s="63">
        <v>840</v>
      </c>
      <c r="H34" s="58"/>
      <c r="I34" s="58">
        <v>858</v>
      </c>
      <c r="J34" s="59">
        <v>1222</v>
      </c>
      <c r="K34" s="58"/>
      <c r="L34" s="59">
        <v>821</v>
      </c>
      <c r="M34" s="59">
        <v>1222</v>
      </c>
      <c r="N34" s="57">
        <f>M34/I34*100</f>
        <v>142.42424242424244</v>
      </c>
      <c r="O34" s="57">
        <f>M34/J34*100</f>
        <v>100</v>
      </c>
      <c r="P34" s="59">
        <v>433</v>
      </c>
      <c r="Q34" s="59">
        <v>720</v>
      </c>
      <c r="R34" s="59">
        <v>1007</v>
      </c>
      <c r="S34" s="59">
        <v>1222</v>
      </c>
    </row>
    <row r="35" spans="1:19" ht="12.75" customHeight="1" x14ac:dyDescent="0.25">
      <c r="A35" s="181"/>
      <c r="B35" s="40">
        <v>2</v>
      </c>
      <c r="C35" s="40"/>
      <c r="D35" s="186" t="s">
        <v>68</v>
      </c>
      <c r="E35" s="186"/>
      <c r="F35" s="50">
        <v>22</v>
      </c>
      <c r="G35" s="58">
        <f>G36+G37+G38+G39+G40</f>
        <v>1</v>
      </c>
      <c r="H35" s="58"/>
      <c r="I35" s="58">
        <f>I36+I37+I38+I39+I40</f>
        <v>1</v>
      </c>
      <c r="J35" s="59">
        <f>J36+J37+J38+J39+J40</f>
        <v>1</v>
      </c>
      <c r="K35" s="59"/>
      <c r="L35" s="59">
        <f>L36+L37+L38+L39+L40</f>
        <v>25.31</v>
      </c>
      <c r="M35" s="59">
        <f>M36+M37+M38+M39+M40</f>
        <v>1</v>
      </c>
      <c r="N35" s="57">
        <f>M35/I35*100</f>
        <v>100</v>
      </c>
      <c r="O35" s="57">
        <f>M35/J35*100</f>
        <v>100</v>
      </c>
      <c r="P35" s="59">
        <f>P36+P37+P38+P39+P40</f>
        <v>0</v>
      </c>
      <c r="Q35" s="59">
        <f>Q36+Q37+Q38+Q39+Q40</f>
        <v>0</v>
      </c>
      <c r="R35" s="59">
        <f>R36+R37+R38+R39+R40</f>
        <v>0</v>
      </c>
      <c r="S35" s="59">
        <f>S36+S37+S38+S39+S40</f>
        <v>1</v>
      </c>
    </row>
    <row r="36" spans="1:19" ht="12.75" customHeight="1" x14ac:dyDescent="0.25">
      <c r="A36" s="181"/>
      <c r="B36" s="181"/>
      <c r="C36" s="40" t="s">
        <v>33</v>
      </c>
      <c r="D36" s="188" t="s">
        <v>69</v>
      </c>
      <c r="E36" s="188"/>
      <c r="F36" s="50">
        <v>23</v>
      </c>
      <c r="G36" s="63"/>
      <c r="H36" s="58"/>
      <c r="I36" s="58"/>
      <c r="J36" s="59"/>
      <c r="K36" s="58"/>
      <c r="L36" s="59"/>
      <c r="M36" s="59"/>
      <c r="N36" s="57"/>
      <c r="O36" s="57"/>
      <c r="P36" s="59"/>
      <c r="Q36" s="59"/>
      <c r="R36" s="59"/>
      <c r="S36" s="59"/>
    </row>
    <row r="37" spans="1:19" ht="12.75" customHeight="1" x14ac:dyDescent="0.25">
      <c r="A37" s="181"/>
      <c r="B37" s="181"/>
      <c r="C37" s="40" t="s">
        <v>43</v>
      </c>
      <c r="D37" s="188" t="s">
        <v>70</v>
      </c>
      <c r="E37" s="188"/>
      <c r="F37" s="50">
        <v>24</v>
      </c>
      <c r="G37" s="63"/>
      <c r="H37" s="58"/>
      <c r="I37" s="58"/>
      <c r="J37" s="59"/>
      <c r="K37" s="58"/>
      <c r="L37" s="59"/>
      <c r="M37" s="59"/>
      <c r="N37" s="57"/>
      <c r="O37" s="57"/>
      <c r="P37" s="59"/>
      <c r="Q37" s="59"/>
      <c r="R37" s="59"/>
      <c r="S37" s="59"/>
    </row>
    <row r="38" spans="1:19" ht="12.75" customHeight="1" x14ac:dyDescent="0.25">
      <c r="A38" s="181"/>
      <c r="B38" s="181"/>
      <c r="C38" s="40" t="s">
        <v>45</v>
      </c>
      <c r="D38" s="188" t="s">
        <v>71</v>
      </c>
      <c r="E38" s="188"/>
      <c r="F38" s="50">
        <v>25</v>
      </c>
      <c r="G38" s="63"/>
      <c r="H38" s="58"/>
      <c r="I38" s="58"/>
      <c r="J38" s="59"/>
      <c r="K38" s="58"/>
      <c r="L38" s="59"/>
      <c r="M38" s="59"/>
      <c r="N38" s="57"/>
      <c r="O38" s="57"/>
      <c r="P38" s="59"/>
      <c r="Q38" s="59"/>
      <c r="R38" s="59"/>
      <c r="S38" s="59"/>
    </row>
    <row r="39" spans="1:19" ht="12.75" customHeight="1" x14ac:dyDescent="0.25">
      <c r="A39" s="181"/>
      <c r="B39" s="181"/>
      <c r="C39" s="40" t="s">
        <v>51</v>
      </c>
      <c r="D39" s="188" t="s">
        <v>72</v>
      </c>
      <c r="E39" s="188"/>
      <c r="F39" s="50">
        <v>26</v>
      </c>
      <c r="G39" s="63">
        <v>1</v>
      </c>
      <c r="H39" s="58"/>
      <c r="I39" s="58">
        <v>1</v>
      </c>
      <c r="J39" s="59">
        <v>1</v>
      </c>
      <c r="K39" s="58"/>
      <c r="L39" s="59">
        <v>25.31</v>
      </c>
      <c r="M39" s="59">
        <v>1</v>
      </c>
      <c r="N39" s="57">
        <f>M39/I39*100</f>
        <v>100</v>
      </c>
      <c r="O39" s="57">
        <f>M39/J39*100</f>
        <v>100</v>
      </c>
      <c r="P39" s="59">
        <v>0</v>
      </c>
      <c r="Q39" s="59">
        <v>0</v>
      </c>
      <c r="R39" s="59">
        <v>0</v>
      </c>
      <c r="S39" s="59">
        <v>1</v>
      </c>
    </row>
    <row r="40" spans="1:19" ht="12.75" customHeight="1" x14ac:dyDescent="0.25">
      <c r="A40" s="181"/>
      <c r="B40" s="181"/>
      <c r="C40" s="40" t="s">
        <v>53</v>
      </c>
      <c r="D40" s="188" t="s">
        <v>73</v>
      </c>
      <c r="E40" s="188"/>
      <c r="F40" s="50">
        <v>27</v>
      </c>
      <c r="G40" s="63"/>
      <c r="H40" s="58"/>
      <c r="I40" s="58"/>
      <c r="J40" s="59"/>
      <c r="K40" s="58"/>
      <c r="L40" s="59"/>
      <c r="M40" s="59"/>
      <c r="N40" s="57"/>
      <c r="O40" s="57"/>
      <c r="P40" s="59"/>
      <c r="Q40" s="59"/>
      <c r="R40" s="59"/>
      <c r="S40" s="59"/>
    </row>
    <row r="41" spans="1:19" ht="12.75" customHeight="1" x14ac:dyDescent="0.25">
      <c r="A41" s="181"/>
      <c r="B41" s="40">
        <v>3</v>
      </c>
      <c r="C41" s="40"/>
      <c r="D41" s="188" t="s">
        <v>74</v>
      </c>
      <c r="E41" s="188"/>
      <c r="F41" s="50">
        <v>28</v>
      </c>
      <c r="G41" s="63"/>
      <c r="H41" s="58"/>
      <c r="I41" s="58"/>
      <c r="J41" s="59"/>
      <c r="K41" s="58"/>
      <c r="L41" s="59"/>
      <c r="M41" s="59"/>
      <c r="N41" s="57"/>
      <c r="O41" s="57"/>
      <c r="P41" s="59"/>
      <c r="Q41" s="59"/>
      <c r="R41" s="59"/>
      <c r="S41" s="59"/>
    </row>
    <row r="42" spans="1:19" ht="12.75" customHeight="1" x14ac:dyDescent="0.25">
      <c r="A42" s="40" t="s">
        <v>75</v>
      </c>
      <c r="B42" s="188" t="s">
        <v>76</v>
      </c>
      <c r="C42" s="188"/>
      <c r="D42" s="188"/>
      <c r="E42" s="188"/>
      <c r="F42" s="50">
        <v>29</v>
      </c>
      <c r="G42" s="55">
        <f>G43+G145+G153</f>
        <v>9699</v>
      </c>
      <c r="H42" s="55"/>
      <c r="I42" s="55">
        <f>I43+I145+I153</f>
        <v>9371</v>
      </c>
      <c r="J42" s="56">
        <f>J43+J145+J153</f>
        <v>12964</v>
      </c>
      <c r="K42" s="56"/>
      <c r="L42" s="56">
        <f>L43+L145+L153</f>
        <v>9342.8499999999985</v>
      </c>
      <c r="M42" s="56">
        <f>M43+M145+M153</f>
        <v>12964</v>
      </c>
      <c r="N42" s="57">
        <f>M42/I42*100</f>
        <v>138.34169245544766</v>
      </c>
      <c r="O42" s="57">
        <f>M42/J42*100</f>
        <v>100</v>
      </c>
      <c r="P42" s="56">
        <f>P43+P145+P153</f>
        <v>2945.5825</v>
      </c>
      <c r="Q42" s="56">
        <f>Q43+Q145+Q153</f>
        <v>6305.5</v>
      </c>
      <c r="R42" s="56">
        <f>R43+R145+R153</f>
        <v>9633.25</v>
      </c>
      <c r="S42" s="56">
        <f>S43+S145+S153</f>
        <v>12964</v>
      </c>
    </row>
    <row r="43" spans="1:19" ht="15.75" customHeight="1" x14ac:dyDescent="0.25">
      <c r="A43" s="181"/>
      <c r="B43" s="40">
        <v>1</v>
      </c>
      <c r="C43" s="186" t="s">
        <v>77</v>
      </c>
      <c r="D43" s="186"/>
      <c r="E43" s="186"/>
      <c r="F43" s="50">
        <v>30</v>
      </c>
      <c r="G43" s="55">
        <f>G44+G93+G100+G128</f>
        <v>9699</v>
      </c>
      <c r="H43" s="55"/>
      <c r="I43" s="55">
        <f>I44+I93+I100+I128</f>
        <v>9371</v>
      </c>
      <c r="J43" s="56">
        <f>J44+J93+J100+J128</f>
        <v>12954</v>
      </c>
      <c r="K43" s="56"/>
      <c r="L43" s="56">
        <f>L44+L93+L100+L128</f>
        <v>9342.8499999999985</v>
      </c>
      <c r="M43" s="56">
        <f>M44+M93+M100+M128</f>
        <v>12954</v>
      </c>
      <c r="N43" s="57">
        <f>M43/I43*100</f>
        <v>138.23498025824352</v>
      </c>
      <c r="O43" s="57">
        <f>M43/J43*100</f>
        <v>100</v>
      </c>
      <c r="P43" s="56">
        <f>P44+P93+P100+P128</f>
        <v>2945.5825</v>
      </c>
      <c r="Q43" s="56">
        <f>Q44+Q93+Q100+Q128</f>
        <v>6305.5</v>
      </c>
      <c r="R43" s="56">
        <f>R44+R93+R100+R128</f>
        <v>9628.25</v>
      </c>
      <c r="S43" s="56">
        <f>S44+S93+S100+S128</f>
        <v>12954</v>
      </c>
    </row>
    <row r="44" spans="1:19" ht="15.75" customHeight="1" x14ac:dyDescent="0.25">
      <c r="A44" s="181"/>
      <c r="B44" s="181"/>
      <c r="C44" s="186" t="s">
        <v>78</v>
      </c>
      <c r="D44" s="186"/>
      <c r="E44" s="186"/>
      <c r="F44" s="50">
        <v>31</v>
      </c>
      <c r="G44" s="55">
        <f>G45+G54+G60</f>
        <v>2121</v>
      </c>
      <c r="H44" s="55"/>
      <c r="I44" s="55">
        <f>I45+I54+I60</f>
        <v>1804</v>
      </c>
      <c r="J44" s="56">
        <f>J45+J54+J60</f>
        <v>4146</v>
      </c>
      <c r="K44" s="56"/>
      <c r="L44" s="56">
        <f>L45+L54+L60</f>
        <v>2432.0700000000002</v>
      </c>
      <c r="M44" s="56">
        <f>M45+M54+M60</f>
        <v>4132</v>
      </c>
      <c r="N44" s="57">
        <f>M44/I44*100</f>
        <v>229.04656319290467</v>
      </c>
      <c r="O44" s="57">
        <f>M44/J44*100</f>
        <v>99.662325132657983</v>
      </c>
      <c r="P44" s="56">
        <f>P45+P54+P60</f>
        <v>807.25</v>
      </c>
      <c r="Q44" s="56">
        <f>Q45+Q54+Q60</f>
        <v>2021.5</v>
      </c>
      <c r="R44" s="56">
        <f>R45+R54+R60</f>
        <v>2982.25</v>
      </c>
      <c r="S44" s="56">
        <f>S45+S54+S60</f>
        <v>4132</v>
      </c>
    </row>
    <row r="45" spans="1:19" ht="12.75" customHeight="1" x14ac:dyDescent="0.25">
      <c r="A45" s="181"/>
      <c r="B45" s="181"/>
      <c r="C45" s="40" t="s">
        <v>79</v>
      </c>
      <c r="D45" s="186" t="s">
        <v>80</v>
      </c>
      <c r="E45" s="186"/>
      <c r="F45" s="50">
        <v>32</v>
      </c>
      <c r="G45" s="58">
        <f>G46+G47+G51+G52+G53</f>
        <v>1128</v>
      </c>
      <c r="H45" s="58"/>
      <c r="I45" s="58">
        <f>I46+I47+I51+I52+I53</f>
        <v>1070</v>
      </c>
      <c r="J45" s="59">
        <f>J46+J47+J51+J52+J53</f>
        <v>3096</v>
      </c>
      <c r="K45" s="59"/>
      <c r="L45" s="59">
        <f>L46+L47+L51+L52+L53</f>
        <v>1669.53</v>
      </c>
      <c r="M45" s="59">
        <f>M46+M47+M51+M52+M53</f>
        <v>2991</v>
      </c>
      <c r="N45" s="57">
        <f>M45/I45*100</f>
        <v>279.53271028037381</v>
      </c>
      <c r="O45" s="57">
        <f>M45/J45*100</f>
        <v>96.608527131782949</v>
      </c>
      <c r="P45" s="59">
        <f>P46+P47+P51+P52+P53</f>
        <v>586.75</v>
      </c>
      <c r="Q45" s="59">
        <f>Q46+Q47+Q51+Q52+Q53</f>
        <v>1446.5</v>
      </c>
      <c r="R45" s="59">
        <f>R46+R47+R51+R52+R53</f>
        <v>2088.25</v>
      </c>
      <c r="S45" s="59">
        <f>S46+S47+S51+S52+S53</f>
        <v>2991</v>
      </c>
    </row>
    <row r="46" spans="1:19" ht="12.75" customHeight="1" x14ac:dyDescent="0.25">
      <c r="A46" s="181"/>
      <c r="B46" s="181"/>
      <c r="C46" s="40" t="s">
        <v>33</v>
      </c>
      <c r="D46" s="186" t="s">
        <v>81</v>
      </c>
      <c r="E46" s="186"/>
      <c r="F46" s="50">
        <v>33</v>
      </c>
      <c r="G46" s="63"/>
      <c r="H46" s="58"/>
      <c r="I46" s="58"/>
      <c r="J46" s="59"/>
      <c r="K46" s="58"/>
      <c r="L46" s="59"/>
      <c r="M46" s="59"/>
      <c r="N46" s="57"/>
      <c r="O46" s="57"/>
      <c r="P46" s="59"/>
      <c r="Q46" s="59"/>
      <c r="R46" s="59"/>
      <c r="S46" s="59"/>
    </row>
    <row r="47" spans="1:19" ht="12.75" customHeight="1" x14ac:dyDescent="0.25">
      <c r="A47" s="181"/>
      <c r="B47" s="181"/>
      <c r="C47" s="40" t="s">
        <v>43</v>
      </c>
      <c r="D47" s="186" t="s">
        <v>82</v>
      </c>
      <c r="E47" s="186"/>
      <c r="F47" s="50">
        <v>34</v>
      </c>
      <c r="G47" s="58">
        <f>G48+G49+G50</f>
        <v>268</v>
      </c>
      <c r="H47" s="58"/>
      <c r="I47" s="58">
        <f>I48+I49+I50</f>
        <v>254</v>
      </c>
      <c r="J47" s="59">
        <f>J48+J49+J50</f>
        <v>299</v>
      </c>
      <c r="K47" s="59"/>
      <c r="L47" s="59">
        <f>L48+L49+L50</f>
        <v>173.5</v>
      </c>
      <c r="M47" s="59">
        <f>M48+M49+M50</f>
        <v>369</v>
      </c>
      <c r="N47" s="57">
        <f t="shared" ref="N47:N52" si="0">M47/I47*100</f>
        <v>145.2755905511811</v>
      </c>
      <c r="O47" s="57">
        <f t="shared" ref="O47:O52" si="1">M47/J47*100</f>
        <v>123.4113712374582</v>
      </c>
      <c r="P47" s="59">
        <f>P48+P49+P50</f>
        <v>91.75</v>
      </c>
      <c r="Q47" s="59">
        <f>Q48+Q49+Q50</f>
        <v>183.5</v>
      </c>
      <c r="R47" s="59">
        <f>R48+R49+R50</f>
        <v>277.25</v>
      </c>
      <c r="S47" s="59">
        <v>369</v>
      </c>
    </row>
    <row r="48" spans="1:19" ht="15.75" x14ac:dyDescent="0.25">
      <c r="A48" s="181"/>
      <c r="B48" s="181"/>
      <c r="C48" s="40"/>
      <c r="D48" s="54" t="s">
        <v>83</v>
      </c>
      <c r="E48" s="54" t="s">
        <v>84</v>
      </c>
      <c r="F48" s="50">
        <v>35</v>
      </c>
      <c r="G48" s="63">
        <v>5</v>
      </c>
      <c r="H48" s="58"/>
      <c r="I48" s="58">
        <v>4</v>
      </c>
      <c r="J48" s="59">
        <v>10</v>
      </c>
      <c r="K48" s="58"/>
      <c r="L48" s="59">
        <v>3.27</v>
      </c>
      <c r="M48" s="59">
        <v>10</v>
      </c>
      <c r="N48" s="57">
        <f t="shared" si="0"/>
        <v>250</v>
      </c>
      <c r="O48" s="57">
        <f t="shared" si="1"/>
        <v>100</v>
      </c>
      <c r="P48" s="59">
        <v>2</v>
      </c>
      <c r="Q48" s="59">
        <v>4</v>
      </c>
      <c r="R48" s="59">
        <v>8</v>
      </c>
      <c r="S48" s="59">
        <v>10</v>
      </c>
    </row>
    <row r="49" spans="1:21" ht="15.75" x14ac:dyDescent="0.25">
      <c r="A49" s="181"/>
      <c r="B49" s="181"/>
      <c r="C49" s="40"/>
      <c r="D49" s="54" t="s">
        <v>85</v>
      </c>
      <c r="E49" s="54" t="s">
        <v>86</v>
      </c>
      <c r="F49" s="50">
        <v>36</v>
      </c>
      <c r="G49" s="63">
        <v>25</v>
      </c>
      <c r="H49" s="58"/>
      <c r="I49" s="58">
        <v>25</v>
      </c>
      <c r="J49" s="59">
        <v>39</v>
      </c>
      <c r="K49" s="58"/>
      <c r="L49" s="59">
        <v>28.69</v>
      </c>
      <c r="M49" s="59">
        <v>39</v>
      </c>
      <c r="N49" s="57">
        <f t="shared" si="0"/>
        <v>156</v>
      </c>
      <c r="O49" s="57">
        <f t="shared" si="1"/>
        <v>100</v>
      </c>
      <c r="P49" s="59">
        <f>S49/4</f>
        <v>9.75</v>
      </c>
      <c r="Q49" s="59">
        <f>P49*2</f>
        <v>19.5</v>
      </c>
      <c r="R49" s="59">
        <f>P49*3</f>
        <v>29.25</v>
      </c>
      <c r="S49" s="59">
        <v>39</v>
      </c>
    </row>
    <row r="50" spans="1:21" ht="15.75" x14ac:dyDescent="0.25">
      <c r="A50" s="181"/>
      <c r="B50" s="181"/>
      <c r="C50" s="40"/>
      <c r="D50" s="54" t="s">
        <v>87</v>
      </c>
      <c r="E50" s="54" t="s">
        <v>88</v>
      </c>
      <c r="F50" s="50" t="s">
        <v>89</v>
      </c>
      <c r="G50" s="63">
        <v>238</v>
      </c>
      <c r="H50" s="58"/>
      <c r="I50" s="58">
        <v>225</v>
      </c>
      <c r="J50" s="59">
        <v>250</v>
      </c>
      <c r="K50" s="58"/>
      <c r="L50" s="59">
        <v>141.54</v>
      </c>
      <c r="M50" s="59">
        <v>320</v>
      </c>
      <c r="N50" s="57">
        <f t="shared" si="0"/>
        <v>142.22222222222223</v>
      </c>
      <c r="O50" s="57">
        <f t="shared" si="1"/>
        <v>128</v>
      </c>
      <c r="P50" s="59">
        <f>S50/4</f>
        <v>80</v>
      </c>
      <c r="Q50" s="59">
        <f>P50*2</f>
        <v>160</v>
      </c>
      <c r="R50" s="59">
        <f>P50*3</f>
        <v>240</v>
      </c>
      <c r="S50" s="59">
        <v>320</v>
      </c>
    </row>
    <row r="51" spans="1:21" ht="12.75" customHeight="1" x14ac:dyDescent="0.25">
      <c r="A51" s="181"/>
      <c r="B51" s="181"/>
      <c r="C51" s="40" t="s">
        <v>45</v>
      </c>
      <c r="D51" s="186" t="s">
        <v>90</v>
      </c>
      <c r="E51" s="186"/>
      <c r="F51" s="50">
        <v>37</v>
      </c>
      <c r="G51" s="63">
        <v>175</v>
      </c>
      <c r="H51" s="58"/>
      <c r="I51" s="58">
        <v>174</v>
      </c>
      <c r="J51" s="59">
        <v>484</v>
      </c>
      <c r="K51" s="58"/>
      <c r="L51" s="59">
        <v>151.66</v>
      </c>
      <c r="M51" s="59">
        <v>434</v>
      </c>
      <c r="N51" s="57">
        <f t="shared" si="0"/>
        <v>249.42528735632186</v>
      </c>
      <c r="O51" s="57">
        <f t="shared" si="1"/>
        <v>89.669421487603302</v>
      </c>
      <c r="P51" s="59">
        <v>25</v>
      </c>
      <c r="Q51" s="59">
        <f>450-11</f>
        <v>439</v>
      </c>
      <c r="R51" s="59">
        <v>461</v>
      </c>
      <c r="S51" s="59">
        <v>434</v>
      </c>
      <c r="T51" s="66"/>
    </row>
    <row r="52" spans="1:21" ht="12.75" customHeight="1" x14ac:dyDescent="0.25">
      <c r="A52" s="181"/>
      <c r="B52" s="181"/>
      <c r="C52" s="40" t="s">
        <v>51</v>
      </c>
      <c r="D52" s="186" t="s">
        <v>91</v>
      </c>
      <c r="E52" s="186"/>
      <c r="F52" s="50">
        <v>38</v>
      </c>
      <c r="G52" s="63">
        <v>685</v>
      </c>
      <c r="H52" s="58"/>
      <c r="I52" s="58">
        <v>642</v>
      </c>
      <c r="J52" s="59">
        <v>1413</v>
      </c>
      <c r="K52" s="58"/>
      <c r="L52" s="59">
        <v>897.13</v>
      </c>
      <c r="M52" s="59">
        <v>1288</v>
      </c>
      <c r="N52" s="57">
        <f t="shared" si="0"/>
        <v>200.62305295950154</v>
      </c>
      <c r="O52" s="57">
        <f t="shared" si="1"/>
        <v>91.153573956121718</v>
      </c>
      <c r="P52" s="59">
        <v>470</v>
      </c>
      <c r="Q52" s="59">
        <v>824</v>
      </c>
      <c r="R52" s="59">
        <v>900</v>
      </c>
      <c r="S52" s="59">
        <v>1288</v>
      </c>
      <c r="U52" s="67"/>
    </row>
    <row r="53" spans="1:21" ht="12.75" customHeight="1" x14ac:dyDescent="0.25">
      <c r="A53" s="181"/>
      <c r="B53" s="181"/>
      <c r="C53" s="40" t="s">
        <v>53</v>
      </c>
      <c r="D53" s="186" t="s">
        <v>92</v>
      </c>
      <c r="E53" s="186"/>
      <c r="F53" s="50">
        <v>39</v>
      </c>
      <c r="G53" s="63"/>
      <c r="H53" s="58"/>
      <c r="I53" s="58"/>
      <c r="J53" s="59">
        <v>900</v>
      </c>
      <c r="K53" s="58"/>
      <c r="L53" s="59">
        <v>447.24</v>
      </c>
      <c r="M53" s="59">
        <v>900</v>
      </c>
      <c r="N53" s="57"/>
      <c r="O53" s="57"/>
      <c r="P53" s="59">
        <v>0</v>
      </c>
      <c r="Q53" s="59">
        <v>0</v>
      </c>
      <c r="R53" s="59">
        <v>450</v>
      </c>
      <c r="S53" s="59">
        <v>900</v>
      </c>
    </row>
    <row r="54" spans="1:21" ht="30.75" customHeight="1" x14ac:dyDescent="0.25">
      <c r="A54" s="181"/>
      <c r="B54" s="181"/>
      <c r="C54" s="40" t="s">
        <v>93</v>
      </c>
      <c r="D54" s="188" t="s">
        <v>94</v>
      </c>
      <c r="E54" s="188"/>
      <c r="F54" s="50">
        <v>40</v>
      </c>
      <c r="G54" s="58">
        <f>G55+G56+G59</f>
        <v>229</v>
      </c>
      <c r="H54" s="58"/>
      <c r="I54" s="58">
        <f>I55+I56+I59</f>
        <v>41</v>
      </c>
      <c r="J54" s="59">
        <f>J55+J56+J59</f>
        <v>176</v>
      </c>
      <c r="K54" s="59"/>
      <c r="L54" s="59">
        <f>L55+L56+L59</f>
        <v>28.43</v>
      </c>
      <c r="M54" s="59">
        <f>M55+M56+M59</f>
        <v>42</v>
      </c>
      <c r="N54" s="57">
        <f>M54/I54*100</f>
        <v>102.4390243902439</v>
      </c>
      <c r="O54" s="57">
        <f>M54/J54*100</f>
        <v>23.863636363636363</v>
      </c>
      <c r="P54" s="59">
        <f>P55+P56+P59</f>
        <v>13</v>
      </c>
      <c r="Q54" s="59">
        <f>Q55+Q56+Q59</f>
        <v>126</v>
      </c>
      <c r="R54" s="59">
        <f>R55+R56+R59</f>
        <v>149</v>
      </c>
      <c r="S54" s="59">
        <f>S55+S56+S59</f>
        <v>42</v>
      </c>
    </row>
    <row r="55" spans="1:21" ht="12.75" customHeight="1" x14ac:dyDescent="0.25">
      <c r="A55" s="181"/>
      <c r="B55" s="181"/>
      <c r="C55" s="40" t="s">
        <v>33</v>
      </c>
      <c r="D55" s="188" t="s">
        <v>95</v>
      </c>
      <c r="E55" s="188"/>
      <c r="F55" s="50">
        <v>41</v>
      </c>
      <c r="G55" s="63">
        <v>196</v>
      </c>
      <c r="H55" s="58"/>
      <c r="I55" s="58">
        <v>16</v>
      </c>
      <c r="J55" s="59">
        <v>130</v>
      </c>
      <c r="K55" s="58"/>
      <c r="L55" s="59">
        <v>4</v>
      </c>
      <c r="M55" s="59">
        <v>10</v>
      </c>
      <c r="N55" s="57">
        <f>M55/I55*100</f>
        <v>62.5</v>
      </c>
      <c r="O55" s="57">
        <f>M55/J55*100</f>
        <v>7.6923076923076925</v>
      </c>
      <c r="P55" s="59">
        <v>5</v>
      </c>
      <c r="Q55" s="59">
        <v>110</v>
      </c>
      <c r="R55" s="59">
        <v>125</v>
      </c>
      <c r="S55" s="59">
        <v>10</v>
      </c>
    </row>
    <row r="56" spans="1:21" ht="12.75" customHeight="1" x14ac:dyDescent="0.25">
      <c r="A56" s="181"/>
      <c r="B56" s="181"/>
      <c r="C56" s="40" t="s">
        <v>96</v>
      </c>
      <c r="D56" s="188" t="s">
        <v>97</v>
      </c>
      <c r="E56" s="188"/>
      <c r="F56" s="50">
        <v>42</v>
      </c>
      <c r="G56" s="58">
        <f>G57+G58</f>
        <v>21</v>
      </c>
      <c r="H56" s="58">
        <f>H57+H58</f>
        <v>0</v>
      </c>
      <c r="I56" s="58">
        <f>I57+I58</f>
        <v>21</v>
      </c>
      <c r="J56" s="59">
        <f>J57+J58</f>
        <v>21</v>
      </c>
      <c r="K56" s="59"/>
      <c r="L56" s="59">
        <f>L57+L58</f>
        <v>17.850000000000001</v>
      </c>
      <c r="M56" s="59">
        <f>M57+M58</f>
        <v>22</v>
      </c>
      <c r="N56" s="57">
        <f>M56/I56*100</f>
        <v>104.76190476190477</v>
      </c>
      <c r="O56" s="57">
        <f>M56/J56*100</f>
        <v>104.76190476190477</v>
      </c>
      <c r="P56" s="59">
        <f>P57+P58</f>
        <v>5.5</v>
      </c>
      <c r="Q56" s="59">
        <f>Q57+Q58</f>
        <v>11</v>
      </c>
      <c r="R56" s="59">
        <f>R57+R58</f>
        <v>16.5</v>
      </c>
      <c r="S56" s="59">
        <f>S57+S58</f>
        <v>22</v>
      </c>
    </row>
    <row r="57" spans="1:21" ht="25.5" x14ac:dyDescent="0.25">
      <c r="A57" s="181"/>
      <c r="B57" s="181"/>
      <c r="C57" s="40"/>
      <c r="D57" s="65" t="s">
        <v>83</v>
      </c>
      <c r="E57" s="65" t="s">
        <v>98</v>
      </c>
      <c r="F57" s="50">
        <v>43</v>
      </c>
      <c r="G57" s="63">
        <v>21</v>
      </c>
      <c r="H57" s="58"/>
      <c r="I57" s="58">
        <v>21</v>
      </c>
      <c r="J57" s="59">
        <v>21</v>
      </c>
      <c r="K57" s="58"/>
      <c r="L57" s="59">
        <v>17.850000000000001</v>
      </c>
      <c r="M57" s="59">
        <v>22</v>
      </c>
      <c r="N57" s="57">
        <f>M57/I57*100</f>
        <v>104.76190476190477</v>
      </c>
      <c r="O57" s="57">
        <f>M57/J57*100</f>
        <v>104.76190476190477</v>
      </c>
      <c r="P57" s="59">
        <f>S57/4</f>
        <v>5.5</v>
      </c>
      <c r="Q57" s="59">
        <f>P57*2</f>
        <v>11</v>
      </c>
      <c r="R57" s="59">
        <f>P57*3</f>
        <v>16.5</v>
      </c>
      <c r="S57" s="59">
        <v>22</v>
      </c>
    </row>
    <row r="58" spans="1:21" ht="15.75" x14ac:dyDescent="0.25">
      <c r="A58" s="181"/>
      <c r="B58" s="181"/>
      <c r="C58" s="40"/>
      <c r="D58" s="65" t="s">
        <v>85</v>
      </c>
      <c r="E58" s="65" t="s">
        <v>99</v>
      </c>
      <c r="F58" s="50">
        <v>44</v>
      </c>
      <c r="G58" s="63"/>
      <c r="H58" s="58"/>
      <c r="I58" s="58"/>
      <c r="J58" s="59"/>
      <c r="K58" s="58"/>
      <c r="L58" s="59"/>
      <c r="M58" s="59"/>
      <c r="N58" s="57"/>
      <c r="O58" s="57"/>
      <c r="P58" s="59"/>
      <c r="Q58" s="59"/>
      <c r="R58" s="59"/>
      <c r="S58" s="59"/>
    </row>
    <row r="59" spans="1:21" ht="12.75" customHeight="1" x14ac:dyDescent="0.25">
      <c r="A59" s="181"/>
      <c r="B59" s="181"/>
      <c r="C59" s="40" t="s">
        <v>45</v>
      </c>
      <c r="D59" s="188" t="s">
        <v>100</v>
      </c>
      <c r="E59" s="188"/>
      <c r="F59" s="50">
        <v>45</v>
      </c>
      <c r="G59" s="63">
        <v>12</v>
      </c>
      <c r="H59" s="58"/>
      <c r="I59" s="58">
        <v>4</v>
      </c>
      <c r="J59" s="59">
        <v>25</v>
      </c>
      <c r="K59" s="58"/>
      <c r="L59" s="59">
        <v>6.58</v>
      </c>
      <c r="M59" s="59">
        <v>10</v>
      </c>
      <c r="N59" s="57">
        <f>M59/I59*100</f>
        <v>250</v>
      </c>
      <c r="O59" s="57">
        <f>M59/J59*100</f>
        <v>40</v>
      </c>
      <c r="P59" s="59">
        <f>S59/4</f>
        <v>2.5</v>
      </c>
      <c r="Q59" s="59">
        <f>P59*2</f>
        <v>5</v>
      </c>
      <c r="R59" s="59">
        <f>P59*3</f>
        <v>7.5</v>
      </c>
      <c r="S59" s="59">
        <v>10</v>
      </c>
    </row>
    <row r="60" spans="1:21" ht="39" customHeight="1" x14ac:dyDescent="0.25">
      <c r="A60" s="181"/>
      <c r="B60" s="181"/>
      <c r="C60" s="40" t="s">
        <v>101</v>
      </c>
      <c r="D60" s="188" t="s">
        <v>102</v>
      </c>
      <c r="E60" s="188"/>
      <c r="F60" s="50">
        <v>46</v>
      </c>
      <c r="G60" s="55">
        <f>G61+G62+G64+G71+G76+G77+G81+G82+G83+G92</f>
        <v>764</v>
      </c>
      <c r="H60" s="55"/>
      <c r="I60" s="55">
        <f>I61+I62+I64+I71+I76+I77+I81+I82+I83+I92</f>
        <v>693</v>
      </c>
      <c r="J60" s="56">
        <f>J61+J62+J64+J71+J76+J77+J81+J82+J83+J92</f>
        <v>874</v>
      </c>
      <c r="K60" s="56"/>
      <c r="L60" s="56">
        <f>L61+L62+L64+L71+L76+L77+L81+L82+L83+L92</f>
        <v>734.11</v>
      </c>
      <c r="M60" s="56">
        <f>M61+M62+M64+M71+M76+M77+M81+M82+M83+M92</f>
        <v>1099</v>
      </c>
      <c r="N60" s="57">
        <f>M60/I60*100</f>
        <v>158.58585858585857</v>
      </c>
      <c r="O60" s="57">
        <f>M60/J60*100</f>
        <v>125.7437070938215</v>
      </c>
      <c r="P60" s="56">
        <f>P61+P62+P64+P71+P76+P77+P81+P82+P83+P92</f>
        <v>207.5</v>
      </c>
      <c r="Q60" s="56">
        <f>Q61+Q62+Q64+Q71+Q76+Q77+Q81+Q82+Q83+Q92</f>
        <v>449</v>
      </c>
      <c r="R60" s="56">
        <f>R61+R62+R64+R71+R76+R77+R81+R82+R83+R92</f>
        <v>745</v>
      </c>
      <c r="S60" s="56">
        <f>S61+S62+S64+S71+S76+S77+S81+S82+S83+S92</f>
        <v>1099</v>
      </c>
    </row>
    <row r="61" spans="1:21" ht="12.75" customHeight="1" x14ac:dyDescent="0.25">
      <c r="A61" s="181"/>
      <c r="B61" s="181"/>
      <c r="C61" s="40" t="s">
        <v>33</v>
      </c>
      <c r="D61" s="188" t="s">
        <v>103</v>
      </c>
      <c r="E61" s="188"/>
      <c r="F61" s="50">
        <v>47</v>
      </c>
      <c r="G61" s="63"/>
      <c r="H61" s="58"/>
      <c r="I61" s="58"/>
      <c r="J61" s="59"/>
      <c r="K61" s="58"/>
      <c r="L61" s="59"/>
      <c r="M61" s="59"/>
      <c r="N61" s="57"/>
      <c r="O61" s="57"/>
      <c r="P61" s="59"/>
      <c r="Q61" s="59"/>
      <c r="R61" s="59"/>
      <c r="S61" s="59"/>
    </row>
    <row r="62" spans="1:21" ht="12.75" customHeight="1" x14ac:dyDescent="0.25">
      <c r="A62" s="181"/>
      <c r="B62" s="181"/>
      <c r="C62" s="40" t="s">
        <v>43</v>
      </c>
      <c r="D62" s="188" t="s">
        <v>104</v>
      </c>
      <c r="E62" s="188"/>
      <c r="F62" s="50">
        <v>48</v>
      </c>
      <c r="G62" s="63">
        <v>10</v>
      </c>
      <c r="H62" s="58"/>
      <c r="I62" s="58">
        <v>5</v>
      </c>
      <c r="J62" s="59">
        <v>10</v>
      </c>
      <c r="K62" s="58"/>
      <c r="L62" s="59">
        <v>4.38</v>
      </c>
      <c r="M62" s="59">
        <v>10</v>
      </c>
      <c r="N62" s="57">
        <f>M62/I62*100</f>
        <v>200</v>
      </c>
      <c r="O62" s="57">
        <f>M62/J62*100</f>
        <v>100</v>
      </c>
      <c r="P62" s="59">
        <f>S62/4</f>
        <v>2.5</v>
      </c>
      <c r="Q62" s="59">
        <f>P62*2</f>
        <v>5</v>
      </c>
      <c r="R62" s="59">
        <f>P62*3</f>
        <v>7.5</v>
      </c>
      <c r="S62" s="59">
        <v>10</v>
      </c>
    </row>
    <row r="63" spans="1:21" ht="15.75" x14ac:dyDescent="0.25">
      <c r="A63" s="181"/>
      <c r="B63" s="181"/>
      <c r="C63" s="40"/>
      <c r="D63" s="68" t="s">
        <v>83</v>
      </c>
      <c r="E63" s="68" t="s">
        <v>105</v>
      </c>
      <c r="F63" s="50">
        <v>49</v>
      </c>
      <c r="G63" s="63"/>
      <c r="H63" s="58"/>
      <c r="I63" s="58"/>
      <c r="J63" s="59"/>
      <c r="K63" s="58"/>
      <c r="L63" s="59"/>
      <c r="M63" s="59"/>
      <c r="N63" s="57"/>
      <c r="O63" s="57"/>
      <c r="P63" s="59"/>
      <c r="Q63" s="59"/>
      <c r="R63" s="59"/>
      <c r="S63" s="59"/>
    </row>
    <row r="64" spans="1:21" ht="24.75" customHeight="1" x14ac:dyDescent="0.25">
      <c r="A64" s="181"/>
      <c r="B64" s="181"/>
      <c r="C64" s="40" t="s">
        <v>45</v>
      </c>
      <c r="D64" s="188" t="s">
        <v>106</v>
      </c>
      <c r="E64" s="188"/>
      <c r="F64" s="50">
        <v>50</v>
      </c>
      <c r="G64" s="58">
        <f>G65+G67</f>
        <v>27</v>
      </c>
      <c r="H64" s="58"/>
      <c r="I64" s="58">
        <f>I65+I67</f>
        <v>27</v>
      </c>
      <c r="J64" s="59">
        <f>J65+J67</f>
        <v>53</v>
      </c>
      <c r="K64" s="59"/>
      <c r="L64" s="59">
        <f>L65+L67</f>
        <v>13.16</v>
      </c>
      <c r="M64" s="59">
        <f>M65+M67</f>
        <v>30</v>
      </c>
      <c r="N64" s="57">
        <f>M64/I64*100</f>
        <v>111.11111111111111</v>
      </c>
      <c r="O64" s="57">
        <f>M64/J64*100</f>
        <v>56.60377358490566</v>
      </c>
      <c r="P64" s="59">
        <f>P65+P67</f>
        <v>4.25</v>
      </c>
      <c r="Q64" s="59">
        <f>Q65+Q67</f>
        <v>39</v>
      </c>
      <c r="R64" s="59">
        <f>R65+R67</f>
        <v>49</v>
      </c>
      <c r="S64" s="59">
        <f>S65+S67</f>
        <v>30</v>
      </c>
    </row>
    <row r="65" spans="1:19" ht="15.75" x14ac:dyDescent="0.25">
      <c r="A65" s="181"/>
      <c r="B65" s="181"/>
      <c r="C65" s="40"/>
      <c r="D65" s="68" t="s">
        <v>107</v>
      </c>
      <c r="E65" s="68" t="s">
        <v>108</v>
      </c>
      <c r="F65" s="50">
        <v>51</v>
      </c>
      <c r="G65" s="63">
        <v>7</v>
      </c>
      <c r="H65" s="58"/>
      <c r="I65" s="58">
        <v>7</v>
      </c>
      <c r="J65" s="59">
        <v>15</v>
      </c>
      <c r="K65" s="58"/>
      <c r="L65" s="59">
        <v>4.3899999999999997</v>
      </c>
      <c r="M65" s="59">
        <v>5</v>
      </c>
      <c r="N65" s="57">
        <f>M65/I65*100</f>
        <v>71.428571428571431</v>
      </c>
      <c r="O65" s="57">
        <f>M65/J65*100</f>
        <v>33.333333333333329</v>
      </c>
      <c r="P65" s="59">
        <f>S65/4</f>
        <v>1.25</v>
      </c>
      <c r="Q65" s="59">
        <v>11</v>
      </c>
      <c r="R65" s="59">
        <v>14</v>
      </c>
      <c r="S65" s="59">
        <v>5</v>
      </c>
    </row>
    <row r="66" spans="1:19" ht="25.5" x14ac:dyDescent="0.25">
      <c r="A66" s="181"/>
      <c r="B66" s="181"/>
      <c r="C66" s="40"/>
      <c r="D66" s="68"/>
      <c r="E66" s="69" t="s">
        <v>109</v>
      </c>
      <c r="F66" s="50">
        <v>52</v>
      </c>
      <c r="G66" s="63"/>
      <c r="H66" s="58"/>
      <c r="I66" s="58"/>
      <c r="J66" s="59"/>
      <c r="K66" s="58"/>
      <c r="L66" s="59"/>
      <c r="M66" s="59"/>
      <c r="N66" s="57"/>
      <c r="O66" s="57"/>
      <c r="P66" s="59"/>
      <c r="Q66" s="59"/>
      <c r="R66" s="59"/>
      <c r="S66" s="59"/>
    </row>
    <row r="67" spans="1:19" ht="25.5" x14ac:dyDescent="0.25">
      <c r="A67" s="181"/>
      <c r="B67" s="181"/>
      <c r="C67" s="40"/>
      <c r="D67" s="68" t="s">
        <v>110</v>
      </c>
      <c r="E67" s="68" t="s">
        <v>111</v>
      </c>
      <c r="F67" s="50">
        <v>53</v>
      </c>
      <c r="G67" s="58">
        <f>G68+G69+G70</f>
        <v>20</v>
      </c>
      <c r="H67" s="58"/>
      <c r="I67" s="58">
        <f>I68+I69+I70</f>
        <v>20</v>
      </c>
      <c r="J67" s="59">
        <f>J68+J69+J70</f>
        <v>38</v>
      </c>
      <c r="K67" s="58"/>
      <c r="L67" s="59">
        <v>8.77</v>
      </c>
      <c r="M67" s="59">
        <v>25</v>
      </c>
      <c r="N67" s="57">
        <f>M67/I67*100</f>
        <v>125</v>
      </c>
      <c r="O67" s="57">
        <f>M67/J67*100</f>
        <v>65.789473684210535</v>
      </c>
      <c r="P67" s="59">
        <f>P68+P69+P70</f>
        <v>3</v>
      </c>
      <c r="Q67" s="59">
        <f>Q68+Q69+Q70</f>
        <v>28</v>
      </c>
      <c r="R67" s="59">
        <f>R68+R69+R70</f>
        <v>35</v>
      </c>
      <c r="S67" s="59">
        <v>25</v>
      </c>
    </row>
    <row r="68" spans="1:19" ht="38.25" x14ac:dyDescent="0.25">
      <c r="A68" s="181"/>
      <c r="B68" s="181"/>
      <c r="C68" s="40"/>
      <c r="D68" s="68"/>
      <c r="E68" s="69" t="s">
        <v>112</v>
      </c>
      <c r="F68" s="50">
        <v>54</v>
      </c>
      <c r="G68" s="63"/>
      <c r="H68" s="58"/>
      <c r="I68" s="58"/>
      <c r="J68" s="59"/>
      <c r="K68" s="58"/>
      <c r="L68" s="59"/>
      <c r="M68" s="59"/>
      <c r="N68" s="57"/>
      <c r="O68" s="57"/>
      <c r="P68" s="59"/>
      <c r="Q68" s="59"/>
      <c r="R68" s="59"/>
      <c r="S68" s="59"/>
    </row>
    <row r="69" spans="1:19" ht="51" x14ac:dyDescent="0.25">
      <c r="A69" s="181"/>
      <c r="B69" s="181"/>
      <c r="C69" s="40"/>
      <c r="D69" s="68"/>
      <c r="E69" s="69" t="s">
        <v>113</v>
      </c>
      <c r="F69" s="50">
        <v>55</v>
      </c>
      <c r="G69" s="63"/>
      <c r="H69" s="58"/>
      <c r="I69" s="58"/>
      <c r="J69" s="59"/>
      <c r="K69" s="58"/>
      <c r="L69" s="59"/>
      <c r="M69" s="59"/>
      <c r="N69" s="57"/>
      <c r="O69" s="57"/>
      <c r="P69" s="59"/>
      <c r="Q69" s="59"/>
      <c r="R69" s="59"/>
      <c r="S69" s="59"/>
    </row>
    <row r="70" spans="1:19" ht="15.75" x14ac:dyDescent="0.25">
      <c r="A70" s="181"/>
      <c r="B70" s="181"/>
      <c r="C70" s="40"/>
      <c r="D70" s="68"/>
      <c r="E70" s="69" t="s">
        <v>114</v>
      </c>
      <c r="F70" s="50">
        <v>56</v>
      </c>
      <c r="G70" s="63">
        <v>20</v>
      </c>
      <c r="H70" s="58"/>
      <c r="I70" s="58">
        <v>20</v>
      </c>
      <c r="J70" s="59">
        <v>38</v>
      </c>
      <c r="K70" s="58"/>
      <c r="L70" s="59">
        <v>9</v>
      </c>
      <c r="M70" s="59">
        <v>25</v>
      </c>
      <c r="N70" s="57">
        <f>M70/I70*100</f>
        <v>125</v>
      </c>
      <c r="O70" s="57">
        <f>M70/J70*100</f>
        <v>65.789473684210535</v>
      </c>
      <c r="P70" s="59">
        <v>3</v>
      </c>
      <c r="Q70" s="59">
        <v>28</v>
      </c>
      <c r="R70" s="59">
        <v>35</v>
      </c>
      <c r="S70" s="59">
        <v>25</v>
      </c>
    </row>
    <row r="71" spans="1:19" ht="15.75" customHeight="1" x14ac:dyDescent="0.25">
      <c r="A71" s="181"/>
      <c r="B71" s="181"/>
      <c r="C71" s="40" t="s">
        <v>51</v>
      </c>
      <c r="D71" s="186" t="s">
        <v>115</v>
      </c>
      <c r="E71" s="186"/>
      <c r="F71" s="50">
        <v>57</v>
      </c>
      <c r="G71" s="63"/>
      <c r="H71" s="58"/>
      <c r="I71" s="58"/>
      <c r="J71" s="59"/>
      <c r="K71" s="58"/>
      <c r="L71" s="59"/>
      <c r="M71" s="59"/>
      <c r="N71" s="57"/>
      <c r="O71" s="57"/>
      <c r="P71" s="59"/>
      <c r="Q71" s="59"/>
      <c r="R71" s="59"/>
      <c r="S71" s="59"/>
    </row>
    <row r="72" spans="1:19" ht="26.25" x14ac:dyDescent="0.25">
      <c r="A72" s="181"/>
      <c r="B72" s="181"/>
      <c r="C72" s="40"/>
      <c r="D72" s="54" t="s">
        <v>116</v>
      </c>
      <c r="E72" s="70" t="s">
        <v>117</v>
      </c>
      <c r="F72" s="50">
        <v>58</v>
      </c>
      <c r="G72" s="63"/>
      <c r="H72" s="58"/>
      <c r="I72" s="58"/>
      <c r="J72" s="59"/>
      <c r="K72" s="58"/>
      <c r="L72" s="59"/>
      <c r="M72" s="59"/>
      <c r="N72" s="57"/>
      <c r="O72" s="57"/>
      <c r="P72" s="59"/>
      <c r="Q72" s="59"/>
      <c r="R72" s="59"/>
      <c r="S72" s="59"/>
    </row>
    <row r="73" spans="1:19" ht="26.25" x14ac:dyDescent="0.25">
      <c r="A73" s="181"/>
      <c r="B73" s="181"/>
      <c r="C73" s="40"/>
      <c r="D73" s="54" t="s">
        <v>118</v>
      </c>
      <c r="E73" s="70" t="s">
        <v>119</v>
      </c>
      <c r="F73" s="50">
        <v>59</v>
      </c>
      <c r="G73" s="63"/>
      <c r="H73" s="58"/>
      <c r="I73" s="58"/>
      <c r="J73" s="59"/>
      <c r="K73" s="58"/>
      <c r="L73" s="59"/>
      <c r="M73" s="59"/>
      <c r="N73" s="57"/>
      <c r="O73" s="57"/>
      <c r="P73" s="59"/>
      <c r="Q73" s="59"/>
      <c r="R73" s="59"/>
      <c r="S73" s="59"/>
    </row>
    <row r="74" spans="1:19" ht="15.75" x14ac:dyDescent="0.25">
      <c r="A74" s="181"/>
      <c r="B74" s="181"/>
      <c r="C74" s="40"/>
      <c r="D74" s="54" t="s">
        <v>120</v>
      </c>
      <c r="E74" s="70" t="s">
        <v>121</v>
      </c>
      <c r="F74" s="50">
        <v>60</v>
      </c>
      <c r="G74" s="63"/>
      <c r="H74" s="58"/>
      <c r="I74" s="58"/>
      <c r="J74" s="59"/>
      <c r="K74" s="58"/>
      <c r="L74" s="59"/>
      <c r="M74" s="59"/>
      <c r="N74" s="57"/>
      <c r="O74" s="57"/>
      <c r="P74" s="59"/>
      <c r="Q74" s="59"/>
      <c r="R74" s="59"/>
      <c r="S74" s="59"/>
    </row>
    <row r="75" spans="1:19" ht="15.75" x14ac:dyDescent="0.25">
      <c r="A75" s="181"/>
      <c r="B75" s="181"/>
      <c r="C75" s="40"/>
      <c r="D75" s="54" t="s">
        <v>122</v>
      </c>
      <c r="E75" s="70" t="s">
        <v>123</v>
      </c>
      <c r="F75" s="50">
        <v>61</v>
      </c>
      <c r="G75" s="63"/>
      <c r="H75" s="58"/>
      <c r="I75" s="58"/>
      <c r="J75" s="59"/>
      <c r="K75" s="58"/>
      <c r="L75" s="59"/>
      <c r="M75" s="59"/>
      <c r="N75" s="57"/>
      <c r="O75" s="57"/>
      <c r="P75" s="59"/>
      <c r="Q75" s="59"/>
      <c r="R75" s="59"/>
      <c r="S75" s="59"/>
    </row>
    <row r="76" spans="1:19" ht="12.75" customHeight="1" x14ac:dyDescent="0.25">
      <c r="A76" s="181"/>
      <c r="B76" s="181"/>
      <c r="C76" s="40" t="s">
        <v>53</v>
      </c>
      <c r="D76" s="186" t="s">
        <v>124</v>
      </c>
      <c r="E76" s="186"/>
      <c r="F76" s="50">
        <v>62</v>
      </c>
      <c r="G76" s="63">
        <v>1</v>
      </c>
      <c r="H76" s="58"/>
      <c r="I76" s="58">
        <v>1</v>
      </c>
      <c r="J76" s="59">
        <v>1</v>
      </c>
      <c r="K76" s="58"/>
      <c r="L76" s="59">
        <v>1.17</v>
      </c>
      <c r="M76" s="59">
        <v>2</v>
      </c>
      <c r="N76" s="57">
        <f>M76/I76*100</f>
        <v>200</v>
      </c>
      <c r="O76" s="57">
        <f>M76/J76*100</f>
        <v>200</v>
      </c>
      <c r="P76" s="59">
        <v>0</v>
      </c>
      <c r="Q76" s="59">
        <v>0</v>
      </c>
      <c r="R76" s="59">
        <v>1</v>
      </c>
      <c r="S76" s="59">
        <v>2</v>
      </c>
    </row>
    <row r="77" spans="1:19" ht="12.75" customHeight="1" x14ac:dyDescent="0.25">
      <c r="A77" s="181"/>
      <c r="B77" s="181"/>
      <c r="C77" s="40" t="s">
        <v>55</v>
      </c>
      <c r="D77" s="186" t="s">
        <v>125</v>
      </c>
      <c r="E77" s="186"/>
      <c r="F77" s="50">
        <v>63</v>
      </c>
      <c r="G77" s="58">
        <f>G79+G80</f>
        <v>1</v>
      </c>
      <c r="H77" s="58"/>
      <c r="I77" s="58">
        <f>I79+I80</f>
        <v>1</v>
      </c>
      <c r="J77" s="59">
        <f>J79+J80</f>
        <v>1</v>
      </c>
      <c r="K77" s="58"/>
      <c r="L77" s="59">
        <v>0.34</v>
      </c>
      <c r="M77" s="59">
        <f>M79+M80</f>
        <v>1</v>
      </c>
      <c r="N77" s="57">
        <f>M77/I77*100</f>
        <v>100</v>
      </c>
      <c r="O77" s="57">
        <f>M77/J77*100</f>
        <v>100</v>
      </c>
      <c r="P77" s="59">
        <f>P79+P80</f>
        <v>0</v>
      </c>
      <c r="Q77" s="59">
        <f>Q79+Q80</f>
        <v>0</v>
      </c>
      <c r="R77" s="59">
        <f>R79+R80</f>
        <v>1</v>
      </c>
      <c r="S77" s="59">
        <f>S79+S80</f>
        <v>1</v>
      </c>
    </row>
    <row r="78" spans="1:19" ht="12.75" customHeight="1" x14ac:dyDescent="0.25">
      <c r="A78" s="181"/>
      <c r="B78" s="181"/>
      <c r="C78" s="40"/>
      <c r="D78" s="186" t="s">
        <v>126</v>
      </c>
      <c r="E78" s="186"/>
      <c r="F78" s="50">
        <v>64</v>
      </c>
      <c r="G78" s="63"/>
      <c r="H78" s="58"/>
      <c r="I78" s="58"/>
      <c r="J78" s="59"/>
      <c r="K78" s="58"/>
      <c r="L78" s="59"/>
      <c r="M78" s="59"/>
      <c r="N78" s="57"/>
      <c r="O78" s="57"/>
      <c r="P78" s="59"/>
      <c r="Q78" s="59"/>
      <c r="R78" s="59"/>
      <c r="S78" s="59"/>
    </row>
    <row r="79" spans="1:19" ht="12.75" customHeight="1" x14ac:dyDescent="0.25">
      <c r="A79" s="181"/>
      <c r="B79" s="181"/>
      <c r="C79" s="40"/>
      <c r="D79" s="191" t="s">
        <v>127</v>
      </c>
      <c r="E79" s="191"/>
      <c r="F79" s="50">
        <v>65</v>
      </c>
      <c r="G79" s="63">
        <v>1</v>
      </c>
      <c r="H79" s="58"/>
      <c r="I79" s="58">
        <v>1</v>
      </c>
      <c r="J79" s="59">
        <v>1</v>
      </c>
      <c r="K79" s="58"/>
      <c r="L79" s="59">
        <v>0</v>
      </c>
      <c r="M79" s="59">
        <v>1</v>
      </c>
      <c r="N79" s="57">
        <f>M79/I79*100</f>
        <v>100</v>
      </c>
      <c r="O79" s="57">
        <f>M79/J79*100</f>
        <v>100</v>
      </c>
      <c r="P79" s="59">
        <v>0</v>
      </c>
      <c r="Q79" s="59">
        <v>0</v>
      </c>
      <c r="R79" s="59">
        <v>1</v>
      </c>
      <c r="S79" s="59">
        <v>1</v>
      </c>
    </row>
    <row r="80" spans="1:19" ht="12.75" customHeight="1" x14ac:dyDescent="0.25">
      <c r="A80" s="181"/>
      <c r="B80" s="181"/>
      <c r="C80" s="40"/>
      <c r="D80" s="191" t="s">
        <v>128</v>
      </c>
      <c r="E80" s="191"/>
      <c r="F80" s="50">
        <v>66</v>
      </c>
      <c r="G80" s="63"/>
      <c r="H80" s="58"/>
      <c r="I80" s="58"/>
      <c r="J80" s="59"/>
      <c r="K80" s="58"/>
      <c r="L80" s="59"/>
      <c r="M80" s="59"/>
      <c r="N80" s="57"/>
      <c r="O80" s="57"/>
      <c r="P80" s="59"/>
      <c r="Q80" s="59"/>
      <c r="R80" s="59"/>
      <c r="S80" s="59"/>
    </row>
    <row r="81" spans="1:20" ht="12.75" customHeight="1" x14ac:dyDescent="0.25">
      <c r="A81" s="181"/>
      <c r="B81" s="181"/>
      <c r="C81" s="40" t="s">
        <v>129</v>
      </c>
      <c r="D81" s="186" t="s">
        <v>130</v>
      </c>
      <c r="E81" s="186"/>
      <c r="F81" s="50">
        <v>67</v>
      </c>
      <c r="G81" s="63">
        <v>53</v>
      </c>
      <c r="H81" s="58"/>
      <c r="I81" s="58">
        <v>50</v>
      </c>
      <c r="J81" s="59">
        <v>50</v>
      </c>
      <c r="K81" s="58"/>
      <c r="L81" s="59">
        <v>40.68</v>
      </c>
      <c r="M81" s="59">
        <v>50</v>
      </c>
      <c r="N81" s="57">
        <f t="shared" ref="N81:N86" si="2">M81/I81*100</f>
        <v>100</v>
      </c>
      <c r="O81" s="57">
        <f t="shared" ref="O81:O86" si="3">M81/J81*100</f>
        <v>100</v>
      </c>
      <c r="P81" s="59">
        <v>18</v>
      </c>
      <c r="Q81" s="59">
        <v>25</v>
      </c>
      <c r="R81" s="59">
        <v>40</v>
      </c>
      <c r="S81" s="59">
        <v>50</v>
      </c>
    </row>
    <row r="82" spans="1:20" ht="12.75" customHeight="1" x14ac:dyDescent="0.25">
      <c r="A82" s="181"/>
      <c r="B82" s="181"/>
      <c r="C82" s="40" t="s">
        <v>131</v>
      </c>
      <c r="D82" s="186" t="s">
        <v>132</v>
      </c>
      <c r="E82" s="186"/>
      <c r="F82" s="50">
        <v>68</v>
      </c>
      <c r="G82" s="63">
        <v>5</v>
      </c>
      <c r="H82" s="58"/>
      <c r="I82" s="58">
        <v>5</v>
      </c>
      <c r="J82" s="59">
        <v>12</v>
      </c>
      <c r="K82" s="58"/>
      <c r="L82" s="59">
        <v>8.42</v>
      </c>
      <c r="M82" s="59">
        <v>12</v>
      </c>
      <c r="N82" s="57">
        <f t="shared" si="2"/>
        <v>240</v>
      </c>
      <c r="O82" s="57">
        <f t="shared" si="3"/>
        <v>100</v>
      </c>
      <c r="P82" s="59">
        <f>S82/4</f>
        <v>3</v>
      </c>
      <c r="Q82" s="59">
        <f>P82*2</f>
        <v>6</v>
      </c>
      <c r="R82" s="59">
        <f>P82*3</f>
        <v>9</v>
      </c>
      <c r="S82" s="59">
        <v>12</v>
      </c>
    </row>
    <row r="83" spans="1:20" ht="12.75" customHeight="1" x14ac:dyDescent="0.25">
      <c r="A83" s="181"/>
      <c r="B83" s="181"/>
      <c r="C83" s="40" t="s">
        <v>133</v>
      </c>
      <c r="D83" s="186" t="s">
        <v>134</v>
      </c>
      <c r="E83" s="186"/>
      <c r="F83" s="50">
        <v>69</v>
      </c>
      <c r="G83" s="58">
        <f>G84+G85+G86+G87+G89+G90+G91</f>
        <v>32</v>
      </c>
      <c r="H83" s="58"/>
      <c r="I83" s="58">
        <f>I84+I85+I86+I87+I89+I90+I91</f>
        <v>32</v>
      </c>
      <c r="J83" s="59">
        <v>47</v>
      </c>
      <c r="K83" s="59"/>
      <c r="L83" s="59">
        <f>L84+L85+L86+L87+L89+L90+L91</f>
        <v>31.759999999999998</v>
      </c>
      <c r="M83" s="59">
        <f>M84+M85+M86+M87+M89+M90+M91</f>
        <v>44</v>
      </c>
      <c r="N83" s="57">
        <f t="shared" si="2"/>
        <v>137.5</v>
      </c>
      <c r="O83" s="57">
        <f t="shared" si="3"/>
        <v>93.61702127659575</v>
      </c>
      <c r="P83" s="59">
        <f>P84+P85+P86+P87+P89+P90+P91</f>
        <v>9.75</v>
      </c>
      <c r="Q83" s="59">
        <f>Q84+Q85+Q86+Q87+Q89+Q90+Q91</f>
        <v>24</v>
      </c>
      <c r="R83" s="59">
        <f>R84+R85+R86+R87+R89+R90+R91</f>
        <v>37.5</v>
      </c>
      <c r="S83" s="59">
        <f>S84+S85+S86+S87+S89+S90+S91</f>
        <v>44</v>
      </c>
    </row>
    <row r="84" spans="1:20" ht="15.75" x14ac:dyDescent="0.25">
      <c r="A84" s="181"/>
      <c r="B84" s="181"/>
      <c r="C84" s="40"/>
      <c r="D84" s="54" t="s">
        <v>135</v>
      </c>
      <c r="E84" s="54" t="s">
        <v>136</v>
      </c>
      <c r="F84" s="50">
        <v>70</v>
      </c>
      <c r="G84" s="63">
        <v>1</v>
      </c>
      <c r="H84" s="58"/>
      <c r="I84" s="58">
        <v>1</v>
      </c>
      <c r="J84" s="59">
        <v>3</v>
      </c>
      <c r="K84" s="58"/>
      <c r="L84" s="59">
        <v>2.4700000000000002</v>
      </c>
      <c r="M84" s="59">
        <v>3</v>
      </c>
      <c r="N84" s="57">
        <f t="shared" si="2"/>
        <v>300</v>
      </c>
      <c r="O84" s="57">
        <f t="shared" si="3"/>
        <v>100</v>
      </c>
      <c r="P84" s="59">
        <f>S84/4</f>
        <v>0.75</v>
      </c>
      <c r="Q84" s="59">
        <v>0</v>
      </c>
      <c r="R84" s="59">
        <v>2</v>
      </c>
      <c r="S84" s="59">
        <v>3</v>
      </c>
      <c r="T84" s="66"/>
    </row>
    <row r="85" spans="1:20" ht="25.5" x14ac:dyDescent="0.25">
      <c r="A85" s="181"/>
      <c r="B85" s="181"/>
      <c r="C85" s="40"/>
      <c r="D85" s="54" t="s">
        <v>137</v>
      </c>
      <c r="E85" s="54" t="s">
        <v>138</v>
      </c>
      <c r="F85" s="50">
        <v>71</v>
      </c>
      <c r="G85" s="63">
        <v>30</v>
      </c>
      <c r="H85" s="58"/>
      <c r="I85" s="58">
        <v>30</v>
      </c>
      <c r="J85" s="59">
        <v>34</v>
      </c>
      <c r="K85" s="58"/>
      <c r="L85" s="59">
        <v>28.49</v>
      </c>
      <c r="M85" s="59">
        <v>36</v>
      </c>
      <c r="N85" s="57">
        <f t="shared" si="2"/>
        <v>120</v>
      </c>
      <c r="O85" s="57">
        <f t="shared" si="3"/>
        <v>105.88235294117648</v>
      </c>
      <c r="P85" s="59">
        <f>S85/4</f>
        <v>9</v>
      </c>
      <c r="Q85" s="59">
        <f>P85*2</f>
        <v>18</v>
      </c>
      <c r="R85" s="59">
        <v>26.5</v>
      </c>
      <c r="S85" s="59">
        <v>36</v>
      </c>
    </row>
    <row r="86" spans="1:20" ht="15.75" x14ac:dyDescent="0.25">
      <c r="A86" s="181"/>
      <c r="B86" s="181"/>
      <c r="C86" s="40"/>
      <c r="D86" s="54" t="s">
        <v>139</v>
      </c>
      <c r="E86" s="54" t="s">
        <v>140</v>
      </c>
      <c r="F86" s="50">
        <v>72</v>
      </c>
      <c r="G86" s="63">
        <v>1</v>
      </c>
      <c r="H86" s="58"/>
      <c r="I86" s="58">
        <v>1</v>
      </c>
      <c r="J86" s="59">
        <v>10</v>
      </c>
      <c r="K86" s="58"/>
      <c r="L86" s="59">
        <v>0.8</v>
      </c>
      <c r="M86" s="59">
        <v>5</v>
      </c>
      <c r="N86" s="57">
        <f t="shared" si="2"/>
        <v>500</v>
      </c>
      <c r="O86" s="57">
        <f t="shared" si="3"/>
        <v>50</v>
      </c>
      <c r="P86" s="59">
        <v>0</v>
      </c>
      <c r="Q86" s="59">
        <v>6</v>
      </c>
      <c r="R86" s="59">
        <v>9</v>
      </c>
      <c r="S86" s="59">
        <v>5</v>
      </c>
    </row>
    <row r="87" spans="1:20" ht="25.5" x14ac:dyDescent="0.25">
      <c r="A87" s="181"/>
      <c r="B87" s="181"/>
      <c r="C87" s="40"/>
      <c r="D87" s="54" t="s">
        <v>141</v>
      </c>
      <c r="E87" s="54" t="s">
        <v>142</v>
      </c>
      <c r="F87" s="50">
        <v>73</v>
      </c>
      <c r="G87" s="63"/>
      <c r="H87" s="58"/>
      <c r="I87" s="58"/>
      <c r="J87" s="59"/>
      <c r="K87" s="58"/>
      <c r="L87" s="59"/>
      <c r="M87" s="59"/>
      <c r="N87" s="57"/>
      <c r="O87" s="57"/>
      <c r="P87" s="59"/>
      <c r="Q87" s="59"/>
      <c r="R87" s="59"/>
      <c r="S87" s="59"/>
    </row>
    <row r="88" spans="1:20" ht="25.5" x14ac:dyDescent="0.25">
      <c r="A88" s="181"/>
      <c r="B88" s="181"/>
      <c r="C88" s="40"/>
      <c r="D88" s="54"/>
      <c r="E88" s="54" t="s">
        <v>143</v>
      </c>
      <c r="F88" s="50">
        <v>74</v>
      </c>
      <c r="G88" s="63"/>
      <c r="H88" s="58"/>
      <c r="I88" s="58"/>
      <c r="J88" s="59"/>
      <c r="K88" s="58"/>
      <c r="L88" s="59"/>
      <c r="M88" s="59"/>
      <c r="N88" s="57"/>
      <c r="O88" s="57"/>
      <c r="P88" s="59"/>
      <c r="Q88" s="59"/>
      <c r="R88" s="59"/>
      <c r="S88" s="59"/>
    </row>
    <row r="89" spans="1:20" ht="15.75" x14ac:dyDescent="0.25">
      <c r="A89" s="181"/>
      <c r="B89" s="181"/>
      <c r="C89" s="40"/>
      <c r="D89" s="54" t="s">
        <v>144</v>
      </c>
      <c r="E89" s="54" t="s">
        <v>145</v>
      </c>
      <c r="F89" s="50">
        <v>75</v>
      </c>
      <c r="G89" s="63"/>
      <c r="H89" s="58"/>
      <c r="I89" s="58"/>
      <c r="J89" s="59"/>
      <c r="K89" s="58"/>
      <c r="L89" s="59"/>
      <c r="M89" s="59"/>
      <c r="N89" s="57"/>
      <c r="O89" s="57"/>
      <c r="P89" s="59"/>
      <c r="Q89" s="59"/>
      <c r="R89" s="59"/>
      <c r="S89" s="59"/>
    </row>
    <row r="90" spans="1:20" ht="38.25" x14ac:dyDescent="0.25">
      <c r="A90" s="181"/>
      <c r="B90" s="181"/>
      <c r="C90" s="40"/>
      <c r="D90" s="54" t="s">
        <v>146</v>
      </c>
      <c r="E90" s="54" t="s">
        <v>147</v>
      </c>
      <c r="F90" s="50">
        <v>76</v>
      </c>
      <c r="G90" s="63"/>
      <c r="H90" s="58"/>
      <c r="I90" s="58"/>
      <c r="J90" s="59"/>
      <c r="K90" s="58"/>
      <c r="L90" s="59"/>
      <c r="M90" s="59"/>
      <c r="N90" s="57"/>
      <c r="O90" s="57"/>
      <c r="P90" s="59"/>
      <c r="Q90" s="59"/>
      <c r="R90" s="59"/>
      <c r="S90" s="59"/>
    </row>
    <row r="91" spans="1:20" ht="25.5" x14ac:dyDescent="0.25">
      <c r="A91" s="181"/>
      <c r="B91" s="181"/>
      <c r="C91" s="40"/>
      <c r="D91" s="54" t="s">
        <v>148</v>
      </c>
      <c r="E91" s="54" t="s">
        <v>149</v>
      </c>
      <c r="F91" s="50">
        <v>77</v>
      </c>
      <c r="G91" s="63"/>
      <c r="H91" s="58"/>
      <c r="I91" s="58"/>
      <c r="J91" s="59"/>
      <c r="K91" s="58"/>
      <c r="L91" s="59"/>
      <c r="M91" s="59"/>
      <c r="N91" s="57"/>
      <c r="O91" s="57"/>
      <c r="P91" s="59"/>
      <c r="Q91" s="59"/>
      <c r="R91" s="59"/>
      <c r="S91" s="59"/>
    </row>
    <row r="92" spans="1:20" ht="12.75" customHeight="1" x14ac:dyDescent="0.25">
      <c r="A92" s="181"/>
      <c r="B92" s="181"/>
      <c r="C92" s="40" t="s">
        <v>150</v>
      </c>
      <c r="D92" s="186" t="s">
        <v>151</v>
      </c>
      <c r="E92" s="186"/>
      <c r="F92" s="50">
        <v>78</v>
      </c>
      <c r="G92" s="63">
        <v>635</v>
      </c>
      <c r="H92" s="58"/>
      <c r="I92" s="58">
        <v>572</v>
      </c>
      <c r="J92" s="59">
        <v>700</v>
      </c>
      <c r="K92" s="58"/>
      <c r="L92" s="59">
        <v>634.20000000000005</v>
      </c>
      <c r="M92" s="59">
        <v>950</v>
      </c>
      <c r="N92" s="57">
        <f>M92/I92*100</f>
        <v>166.08391608391608</v>
      </c>
      <c r="O92" s="57">
        <f>M92/J92*100</f>
        <v>135.71428571428572</v>
      </c>
      <c r="P92" s="59">
        <v>170</v>
      </c>
      <c r="Q92" s="59">
        <v>350</v>
      </c>
      <c r="R92" s="59">
        <v>600</v>
      </c>
      <c r="S92" s="59">
        <v>950</v>
      </c>
      <c r="T92" s="66"/>
    </row>
    <row r="93" spans="1:20" ht="26.25" customHeight="1" x14ac:dyDescent="0.25">
      <c r="A93" s="181"/>
      <c r="B93" s="181"/>
      <c r="C93" s="188" t="s">
        <v>152</v>
      </c>
      <c r="D93" s="188"/>
      <c r="E93" s="188"/>
      <c r="F93" s="50">
        <v>79</v>
      </c>
      <c r="G93" s="55">
        <f>G94+G95+G96+G97+G98+G99</f>
        <v>1477</v>
      </c>
      <c r="H93" s="55"/>
      <c r="I93" s="55">
        <f>I94+I95+I96+I97+I98+I99</f>
        <v>1473</v>
      </c>
      <c r="J93" s="56">
        <f>J94+J95+J96+J97+J98+J99</f>
        <v>1659</v>
      </c>
      <c r="K93" s="56"/>
      <c r="L93" s="56">
        <f>L94+L95+L96+L97+L98+L99</f>
        <v>1385.75</v>
      </c>
      <c r="M93" s="56">
        <f>M94+M95+M96+M97+M98+M99</f>
        <v>1673</v>
      </c>
      <c r="N93" s="57">
        <f>M93/I93*100</f>
        <v>113.57773251866938</v>
      </c>
      <c r="O93" s="57">
        <f>M93/J93*100</f>
        <v>100.84388185654008</v>
      </c>
      <c r="P93" s="56">
        <f>P94+P95+P96+P97+P98+P99</f>
        <v>407</v>
      </c>
      <c r="Q93" s="71">
        <f>Q94+Q95+Q96+Q97+Q98+Q99</f>
        <v>814</v>
      </c>
      <c r="R93" s="71">
        <f>R94+R95+R96+R97+R98+R99</f>
        <v>1244</v>
      </c>
      <c r="S93" s="56">
        <f>S94+S95+S96+S97+S98+S99</f>
        <v>1673</v>
      </c>
    </row>
    <row r="94" spans="1:20" ht="12.75" customHeight="1" x14ac:dyDescent="0.25">
      <c r="A94" s="181"/>
      <c r="B94" s="181"/>
      <c r="C94" s="40" t="s">
        <v>33</v>
      </c>
      <c r="D94" s="189" t="s">
        <v>153</v>
      </c>
      <c r="E94" s="189"/>
      <c r="F94" s="50">
        <v>80</v>
      </c>
      <c r="G94" s="63"/>
      <c r="H94" s="58"/>
      <c r="I94" s="58"/>
      <c r="J94" s="59"/>
      <c r="K94" s="58"/>
      <c r="L94" s="59"/>
      <c r="M94" s="59"/>
      <c r="N94" s="57"/>
      <c r="O94" s="57"/>
      <c r="P94" s="59"/>
      <c r="Q94" s="59"/>
      <c r="R94" s="59"/>
      <c r="S94" s="59"/>
      <c r="T94"/>
    </row>
    <row r="95" spans="1:20" ht="12.75" customHeight="1" x14ac:dyDescent="0.25">
      <c r="A95" s="181"/>
      <c r="B95" s="181"/>
      <c r="C95" s="40" t="s">
        <v>43</v>
      </c>
      <c r="D95" s="190" t="s">
        <v>154</v>
      </c>
      <c r="E95" s="190"/>
      <c r="F95" s="50">
        <v>81</v>
      </c>
      <c r="G95" s="63">
        <v>1053</v>
      </c>
      <c r="H95" s="58"/>
      <c r="I95" s="58">
        <v>1053</v>
      </c>
      <c r="J95" s="59">
        <v>1119</v>
      </c>
      <c r="K95" s="58"/>
      <c r="L95" s="59">
        <v>932.67</v>
      </c>
      <c r="M95" s="59">
        <v>1120</v>
      </c>
      <c r="N95" s="57">
        <f>M95/I95*100</f>
        <v>106.36277302943971</v>
      </c>
      <c r="O95" s="57">
        <f>M95/J95*100</f>
        <v>100.08936550491509</v>
      </c>
      <c r="P95" s="59">
        <v>280</v>
      </c>
      <c r="Q95" s="59">
        <v>560</v>
      </c>
      <c r="R95" s="59">
        <v>839</v>
      </c>
      <c r="S95" s="59">
        <v>1120</v>
      </c>
    </row>
    <row r="96" spans="1:20" ht="12.75" customHeight="1" x14ac:dyDescent="0.25">
      <c r="A96" s="181"/>
      <c r="B96" s="181"/>
      <c r="C96" s="40" t="s">
        <v>45</v>
      </c>
      <c r="D96" s="190" t="s">
        <v>155</v>
      </c>
      <c r="E96" s="190"/>
      <c r="F96" s="50">
        <v>82</v>
      </c>
      <c r="G96" s="63"/>
      <c r="H96" s="58"/>
      <c r="I96" s="58"/>
      <c r="J96" s="59"/>
      <c r="K96" s="58"/>
      <c r="L96" s="59"/>
      <c r="M96" s="59"/>
      <c r="N96" s="57"/>
      <c r="O96" s="57"/>
      <c r="P96" s="59"/>
      <c r="Q96" s="59"/>
      <c r="R96" s="59"/>
      <c r="S96" s="59"/>
    </row>
    <row r="97" spans="1:20" ht="12.75" customHeight="1" x14ac:dyDescent="0.25">
      <c r="A97" s="181"/>
      <c r="B97" s="181"/>
      <c r="C97" s="40" t="s">
        <v>51</v>
      </c>
      <c r="D97" s="190" t="s">
        <v>156</v>
      </c>
      <c r="E97" s="190"/>
      <c r="F97" s="50">
        <v>83</v>
      </c>
      <c r="G97" s="63"/>
      <c r="H97" s="58"/>
      <c r="I97" s="58"/>
      <c r="J97" s="59"/>
      <c r="K97" s="58"/>
      <c r="L97" s="59"/>
      <c r="M97" s="59"/>
      <c r="N97" s="57"/>
      <c r="O97" s="57"/>
      <c r="P97" s="59"/>
      <c r="Q97" s="59"/>
      <c r="R97" s="59"/>
      <c r="S97" s="59"/>
    </row>
    <row r="98" spans="1:20" ht="12.75" customHeight="1" x14ac:dyDescent="0.25">
      <c r="A98" s="181"/>
      <c r="B98" s="181"/>
      <c r="C98" s="40" t="s">
        <v>53</v>
      </c>
      <c r="D98" s="190" t="s">
        <v>157</v>
      </c>
      <c r="E98" s="190"/>
      <c r="F98" s="50">
        <v>84</v>
      </c>
      <c r="G98" s="63"/>
      <c r="H98" s="58"/>
      <c r="I98" s="58"/>
      <c r="J98" s="59"/>
      <c r="K98" s="58"/>
      <c r="L98" s="59"/>
      <c r="M98" s="59"/>
      <c r="N98" s="57"/>
      <c r="O98" s="57"/>
      <c r="P98" s="59"/>
      <c r="Q98" s="59"/>
      <c r="R98" s="59"/>
      <c r="S98" s="59"/>
    </row>
    <row r="99" spans="1:20" ht="12.75" customHeight="1" x14ac:dyDescent="0.25">
      <c r="A99" s="181"/>
      <c r="B99" s="181"/>
      <c r="C99" s="40" t="s">
        <v>55</v>
      </c>
      <c r="D99" s="190" t="s">
        <v>158</v>
      </c>
      <c r="E99" s="190"/>
      <c r="F99" s="50">
        <v>85</v>
      </c>
      <c r="G99" s="63">
        <v>424</v>
      </c>
      <c r="H99" s="58"/>
      <c r="I99" s="58">
        <v>420</v>
      </c>
      <c r="J99" s="59">
        <v>540</v>
      </c>
      <c r="K99" s="58"/>
      <c r="L99" s="59">
        <v>453.08</v>
      </c>
      <c r="M99" s="59">
        <v>553</v>
      </c>
      <c r="N99" s="57">
        <f t="shared" ref="N99:N104" si="4">M99/I99*100</f>
        <v>131.66666666666666</v>
      </c>
      <c r="O99" s="57">
        <f t="shared" ref="O99:O104" si="5">M99/J99*100</f>
        <v>102.40740740740742</v>
      </c>
      <c r="P99" s="59">
        <v>127</v>
      </c>
      <c r="Q99" s="59">
        <v>254</v>
      </c>
      <c r="R99" s="59">
        <v>405</v>
      </c>
      <c r="S99" s="59">
        <v>553</v>
      </c>
      <c r="T99" s="66"/>
    </row>
    <row r="100" spans="1:20" ht="21" customHeight="1" x14ac:dyDescent="0.25">
      <c r="A100" s="181"/>
      <c r="B100" s="181"/>
      <c r="C100" s="188" t="s">
        <v>159</v>
      </c>
      <c r="D100" s="188"/>
      <c r="E100" s="188"/>
      <c r="F100" s="72">
        <v>86</v>
      </c>
      <c r="G100" s="55">
        <f>G101+G114+G118+G127</f>
        <v>5904</v>
      </c>
      <c r="H100" s="55"/>
      <c r="I100" s="55">
        <f>I101+I114+I118+I127</f>
        <v>5899</v>
      </c>
      <c r="J100" s="56">
        <f>J101+J114+J118+J127</f>
        <v>6908</v>
      </c>
      <c r="K100" s="56"/>
      <c r="L100" s="56">
        <f>L101+L114+L118+L127</f>
        <v>5341.6299999999992</v>
      </c>
      <c r="M100" s="56">
        <f>M101+M114+M118+M127</f>
        <v>6908</v>
      </c>
      <c r="N100" s="57">
        <f t="shared" si="4"/>
        <v>117.10459399898288</v>
      </c>
      <c r="O100" s="57">
        <f t="shared" si="5"/>
        <v>100</v>
      </c>
      <c r="P100" s="56">
        <f>P101+P114+P118+P127</f>
        <v>1666.3325</v>
      </c>
      <c r="Q100" s="56">
        <f>Q101+Q114+Q118+Q127</f>
        <v>3352</v>
      </c>
      <c r="R100" s="56">
        <f>R101+R114+R118+R127</f>
        <v>5226</v>
      </c>
      <c r="S100" s="56">
        <f>S101+S114+S118+S127</f>
        <v>6908</v>
      </c>
      <c r="T100"/>
    </row>
    <row r="101" spans="1:20" ht="12.75" customHeight="1" x14ac:dyDescent="0.25">
      <c r="A101" s="181"/>
      <c r="B101" s="181"/>
      <c r="C101" s="40" t="s">
        <v>160</v>
      </c>
      <c r="D101" s="188" t="s">
        <v>161</v>
      </c>
      <c r="E101" s="188"/>
      <c r="F101" s="50">
        <v>87</v>
      </c>
      <c r="G101" s="58">
        <f>G102+G106</f>
        <v>5584</v>
      </c>
      <c r="H101" s="58"/>
      <c r="I101" s="58">
        <f>I102+I106</f>
        <v>5581</v>
      </c>
      <c r="J101" s="59">
        <f>J102+J106</f>
        <v>6578</v>
      </c>
      <c r="K101" s="59"/>
      <c r="L101" s="59">
        <f>L102+L106</f>
        <v>5070.2</v>
      </c>
      <c r="M101" s="59">
        <f>M102+M106</f>
        <v>6578</v>
      </c>
      <c r="N101" s="57">
        <f t="shared" si="4"/>
        <v>117.86418204622828</v>
      </c>
      <c r="O101" s="57">
        <f t="shared" si="5"/>
        <v>100</v>
      </c>
      <c r="P101" s="59">
        <f>P102+P106</f>
        <v>1584</v>
      </c>
      <c r="Q101" s="59">
        <f>Q102+Q106</f>
        <v>3188</v>
      </c>
      <c r="R101" s="59">
        <f>R102+R106</f>
        <v>4980</v>
      </c>
      <c r="S101" s="59">
        <f>S102+S106</f>
        <v>6578</v>
      </c>
    </row>
    <row r="102" spans="1:20" ht="12.75" customHeight="1" x14ac:dyDescent="0.25">
      <c r="A102" s="181"/>
      <c r="B102" s="181"/>
      <c r="C102" s="40" t="s">
        <v>162</v>
      </c>
      <c r="D102" s="186" t="s">
        <v>163</v>
      </c>
      <c r="E102" s="186"/>
      <c r="F102" s="50">
        <v>88</v>
      </c>
      <c r="G102" s="58">
        <f>G103+G104+G105</f>
        <v>5034</v>
      </c>
      <c r="H102" s="58"/>
      <c r="I102" s="58">
        <f>I103+I104+I105</f>
        <v>5047</v>
      </c>
      <c r="J102" s="59">
        <f>J103+J104+J105</f>
        <v>5748</v>
      </c>
      <c r="K102" s="59"/>
      <c r="L102" s="59">
        <f>L103+L104+L105</f>
        <v>4501.8599999999997</v>
      </c>
      <c r="M102" s="59">
        <f>M103+M104+M105</f>
        <v>5748</v>
      </c>
      <c r="N102" s="57">
        <f t="shared" si="4"/>
        <v>113.88943927085397</v>
      </c>
      <c r="O102" s="57">
        <f t="shared" si="5"/>
        <v>100</v>
      </c>
      <c r="P102" s="59">
        <f>P103+P104+P105</f>
        <v>1437</v>
      </c>
      <c r="Q102" s="59">
        <f>Q103+Q104+Q105</f>
        <v>2874</v>
      </c>
      <c r="R102" s="59">
        <f>R103+R104+R105</f>
        <v>4311</v>
      </c>
      <c r="S102" s="59">
        <f>S103+S104+S105</f>
        <v>5748</v>
      </c>
    </row>
    <row r="103" spans="1:20" ht="12.75" customHeight="1" x14ac:dyDescent="0.25">
      <c r="A103" s="181"/>
      <c r="B103" s="181"/>
      <c r="C103" s="181"/>
      <c r="D103" s="186" t="s">
        <v>164</v>
      </c>
      <c r="E103" s="186"/>
      <c r="F103" s="50">
        <v>89</v>
      </c>
      <c r="G103" s="63">
        <v>4080</v>
      </c>
      <c r="H103" s="58"/>
      <c r="I103" s="58">
        <v>4096</v>
      </c>
      <c r="J103" s="59">
        <v>4520</v>
      </c>
      <c r="K103" s="58"/>
      <c r="L103" s="59">
        <v>3678.72</v>
      </c>
      <c r="M103" s="59">
        <v>4520</v>
      </c>
      <c r="N103" s="57">
        <f t="shared" si="4"/>
        <v>110.3515625</v>
      </c>
      <c r="O103" s="57">
        <f t="shared" si="5"/>
        <v>100</v>
      </c>
      <c r="P103" s="59">
        <f>S103/4</f>
        <v>1130</v>
      </c>
      <c r="Q103" s="59">
        <f>P103*2</f>
        <v>2260</v>
      </c>
      <c r="R103" s="59">
        <f>P103*3</f>
        <v>3390</v>
      </c>
      <c r="S103" s="59">
        <v>4520</v>
      </c>
    </row>
    <row r="104" spans="1:20" ht="12.75" customHeight="1" x14ac:dyDescent="0.25">
      <c r="A104" s="181"/>
      <c r="B104" s="181"/>
      <c r="C104" s="181"/>
      <c r="D104" s="186" t="s">
        <v>165</v>
      </c>
      <c r="E104" s="186"/>
      <c r="F104" s="50">
        <v>90</v>
      </c>
      <c r="G104" s="63">
        <v>954</v>
      </c>
      <c r="H104" s="58"/>
      <c r="I104" s="58">
        <v>951</v>
      </c>
      <c r="J104" s="59">
        <v>1228</v>
      </c>
      <c r="K104" s="58"/>
      <c r="L104" s="59">
        <v>823.14</v>
      </c>
      <c r="M104" s="59">
        <v>1228</v>
      </c>
      <c r="N104" s="57">
        <f t="shared" si="4"/>
        <v>129.12723449001052</v>
      </c>
      <c r="O104" s="57">
        <f t="shared" si="5"/>
        <v>100</v>
      </c>
      <c r="P104" s="59">
        <f>S104/4</f>
        <v>307</v>
      </c>
      <c r="Q104" s="59">
        <f>P104*2</f>
        <v>614</v>
      </c>
      <c r="R104" s="59">
        <f>P104*3</f>
        <v>921</v>
      </c>
      <c r="S104" s="59">
        <v>1228</v>
      </c>
    </row>
    <row r="105" spans="1:20" ht="12.75" customHeight="1" x14ac:dyDescent="0.25">
      <c r="A105" s="181"/>
      <c r="B105" s="181"/>
      <c r="C105" s="181"/>
      <c r="D105" s="186" t="s">
        <v>166</v>
      </c>
      <c r="E105" s="186"/>
      <c r="F105" s="50">
        <v>91</v>
      </c>
      <c r="G105" s="63"/>
      <c r="H105" s="58"/>
      <c r="I105" s="58"/>
      <c r="J105" s="59"/>
      <c r="K105" s="58"/>
      <c r="L105" s="59"/>
      <c r="M105" s="59"/>
      <c r="N105" s="57"/>
      <c r="O105" s="57"/>
      <c r="P105" s="59"/>
      <c r="Q105" s="59"/>
      <c r="R105" s="59"/>
      <c r="S105" s="59"/>
    </row>
    <row r="106" spans="1:20" ht="12.75" customHeight="1" x14ac:dyDescent="0.25">
      <c r="A106" s="181"/>
      <c r="B106" s="181"/>
      <c r="C106" s="40" t="s">
        <v>167</v>
      </c>
      <c r="D106" s="186" t="s">
        <v>168</v>
      </c>
      <c r="E106" s="186"/>
      <c r="F106" s="50">
        <v>92</v>
      </c>
      <c r="G106" s="58">
        <f>G107+G110+G111+G112+G113</f>
        <v>550</v>
      </c>
      <c r="H106" s="58"/>
      <c r="I106" s="58">
        <f>I107+I110+I111+I112+I113</f>
        <v>534</v>
      </c>
      <c r="J106" s="59">
        <f>J107+J110+J111+J112+J113</f>
        <v>830</v>
      </c>
      <c r="K106" s="59"/>
      <c r="L106" s="59">
        <f>L107+L110+L111+L112+L113</f>
        <v>568.34</v>
      </c>
      <c r="M106" s="59">
        <f>M107+M110+M111+M112+M113</f>
        <v>830</v>
      </c>
      <c r="N106" s="57">
        <f>M106/I106*100</f>
        <v>155.4307116104869</v>
      </c>
      <c r="O106" s="57">
        <f>M106/J106*100</f>
        <v>100</v>
      </c>
      <c r="P106" s="59">
        <f>P107+P110+P111+P112+P113</f>
        <v>147</v>
      </c>
      <c r="Q106" s="59">
        <f>Q107+Q110+Q111+Q112+Q113</f>
        <v>314</v>
      </c>
      <c r="R106" s="59">
        <f>R107+R110+R111+R112+R113</f>
        <v>669</v>
      </c>
      <c r="S106" s="59">
        <f>S107+S110+S111+S112+S113</f>
        <v>830</v>
      </c>
    </row>
    <row r="107" spans="1:20" ht="12.75" customHeight="1" x14ac:dyDescent="0.25">
      <c r="A107" s="181"/>
      <c r="B107" s="181"/>
      <c r="C107" s="40"/>
      <c r="D107" s="186" t="s">
        <v>169</v>
      </c>
      <c r="E107" s="186"/>
      <c r="F107" s="50">
        <v>93</v>
      </c>
      <c r="G107" s="63"/>
      <c r="H107" s="58"/>
      <c r="I107" s="58"/>
      <c r="J107" s="59"/>
      <c r="K107" s="58"/>
      <c r="L107" s="59"/>
      <c r="M107" s="59"/>
      <c r="N107" s="57"/>
      <c r="O107" s="57"/>
      <c r="P107" s="59"/>
      <c r="Q107" s="59"/>
      <c r="R107" s="59"/>
      <c r="S107" s="59"/>
    </row>
    <row r="108" spans="1:20" ht="25.5" x14ac:dyDescent="0.25">
      <c r="A108" s="181"/>
      <c r="B108" s="181"/>
      <c r="C108" s="40"/>
      <c r="D108" s="54"/>
      <c r="E108" s="54" t="s">
        <v>170</v>
      </c>
      <c r="F108" s="50">
        <v>94</v>
      </c>
      <c r="G108" s="63"/>
      <c r="H108" s="58"/>
      <c r="I108" s="58"/>
      <c r="J108" s="59"/>
      <c r="K108" s="58"/>
      <c r="L108" s="59"/>
      <c r="M108" s="59"/>
      <c r="N108" s="57"/>
      <c r="O108" s="57"/>
      <c r="P108" s="59"/>
      <c r="Q108" s="59"/>
      <c r="R108" s="59"/>
      <c r="S108" s="59"/>
    </row>
    <row r="109" spans="1:20" ht="38.25" x14ac:dyDescent="0.25">
      <c r="A109" s="181"/>
      <c r="B109" s="181"/>
      <c r="C109" s="40"/>
      <c r="D109" s="54"/>
      <c r="E109" s="54" t="s">
        <v>171</v>
      </c>
      <c r="F109" s="50">
        <v>95</v>
      </c>
      <c r="G109" s="63"/>
      <c r="H109" s="58"/>
      <c r="I109" s="58"/>
      <c r="J109" s="59"/>
      <c r="K109" s="58"/>
      <c r="L109" s="59"/>
      <c r="M109" s="59"/>
      <c r="N109" s="57"/>
      <c r="O109" s="57"/>
      <c r="P109" s="59"/>
      <c r="Q109" s="59"/>
      <c r="R109" s="59"/>
      <c r="S109" s="59"/>
    </row>
    <row r="110" spans="1:20" ht="12.75" customHeight="1" x14ac:dyDescent="0.25">
      <c r="A110" s="181"/>
      <c r="B110" s="181"/>
      <c r="C110" s="40"/>
      <c r="D110" s="186" t="s">
        <v>172</v>
      </c>
      <c r="E110" s="186"/>
      <c r="F110" s="50">
        <v>96</v>
      </c>
      <c r="G110" s="63">
        <v>350</v>
      </c>
      <c r="H110" s="58"/>
      <c r="I110" s="58">
        <v>345</v>
      </c>
      <c r="J110" s="59">
        <v>508</v>
      </c>
      <c r="K110" s="58"/>
      <c r="L110" s="59">
        <v>372.26</v>
      </c>
      <c r="M110" s="59">
        <v>508</v>
      </c>
      <c r="N110" s="57">
        <f>M110/I110*100</f>
        <v>147.24637681159422</v>
      </c>
      <c r="O110" s="57">
        <f>M110/J110*100</f>
        <v>100</v>
      </c>
      <c r="P110" s="59">
        <f>S110/4</f>
        <v>127</v>
      </c>
      <c r="Q110" s="59">
        <f>P110*2</f>
        <v>254</v>
      </c>
      <c r="R110" s="59">
        <f>P110*3</f>
        <v>381</v>
      </c>
      <c r="S110" s="59">
        <v>508</v>
      </c>
    </row>
    <row r="111" spans="1:20" ht="12.75" customHeight="1" x14ac:dyDescent="0.25">
      <c r="A111" s="181"/>
      <c r="B111" s="181"/>
      <c r="C111" s="40"/>
      <c r="D111" s="186" t="s">
        <v>173</v>
      </c>
      <c r="E111" s="186"/>
      <c r="F111" s="50">
        <v>97</v>
      </c>
      <c r="G111" s="63">
        <v>140</v>
      </c>
      <c r="H111" s="58"/>
      <c r="I111" s="58">
        <v>139</v>
      </c>
      <c r="J111" s="59">
        <v>168</v>
      </c>
      <c r="K111" s="58"/>
      <c r="L111" s="59">
        <v>148.97999999999999</v>
      </c>
      <c r="M111" s="59">
        <v>168</v>
      </c>
      <c r="N111" s="57">
        <f>M111/I111*100</f>
        <v>120.86330935251799</v>
      </c>
      <c r="O111" s="57">
        <f>M111/J111*100</f>
        <v>100</v>
      </c>
      <c r="P111" s="59">
        <v>0</v>
      </c>
      <c r="Q111" s="59">
        <v>0</v>
      </c>
      <c r="R111" s="59">
        <v>168</v>
      </c>
      <c r="S111" s="59">
        <v>168</v>
      </c>
    </row>
    <row r="112" spans="1:20" ht="12.75" customHeight="1" x14ac:dyDescent="0.25">
      <c r="A112" s="181"/>
      <c r="B112" s="181"/>
      <c r="C112" s="40"/>
      <c r="D112" s="186" t="s">
        <v>174</v>
      </c>
      <c r="E112" s="186"/>
      <c r="F112" s="50">
        <v>98</v>
      </c>
      <c r="G112" s="63"/>
      <c r="H112" s="58"/>
      <c r="I112" s="58"/>
      <c r="J112" s="59"/>
      <c r="K112" s="58"/>
      <c r="L112" s="59"/>
      <c r="M112" s="59"/>
      <c r="N112" s="57"/>
      <c r="O112" s="57"/>
      <c r="P112" s="59"/>
      <c r="Q112" s="59"/>
      <c r="R112" s="59"/>
      <c r="S112" s="59"/>
    </row>
    <row r="113" spans="1:19" ht="12.75" customHeight="1" x14ac:dyDescent="0.25">
      <c r="A113" s="181"/>
      <c r="B113" s="181"/>
      <c r="C113" s="40"/>
      <c r="D113" s="186" t="s">
        <v>175</v>
      </c>
      <c r="E113" s="186"/>
      <c r="F113" s="50">
        <v>99</v>
      </c>
      <c r="G113" s="63">
        <v>60</v>
      </c>
      <c r="H113" s="58"/>
      <c r="I113" s="58">
        <v>50</v>
      </c>
      <c r="J113" s="59">
        <v>154</v>
      </c>
      <c r="K113" s="58"/>
      <c r="L113" s="59">
        <v>47.1</v>
      </c>
      <c r="M113" s="59">
        <v>154</v>
      </c>
      <c r="N113" s="57">
        <f>M113/I113*100</f>
        <v>308</v>
      </c>
      <c r="O113" s="57">
        <f>M113/J113*100</f>
        <v>100</v>
      </c>
      <c r="P113" s="59">
        <v>20</v>
      </c>
      <c r="Q113" s="59">
        <v>60</v>
      </c>
      <c r="R113" s="59">
        <v>120</v>
      </c>
      <c r="S113" s="59">
        <v>154</v>
      </c>
    </row>
    <row r="114" spans="1:19" ht="12.75" customHeight="1" x14ac:dyDescent="0.25">
      <c r="A114" s="181"/>
      <c r="B114" s="181"/>
      <c r="C114" s="40" t="s">
        <v>176</v>
      </c>
      <c r="D114" s="186" t="s">
        <v>177</v>
      </c>
      <c r="E114" s="186"/>
      <c r="F114" s="50">
        <v>100</v>
      </c>
      <c r="G114" s="60"/>
      <c r="H114" s="58"/>
      <c r="I114" s="58"/>
      <c r="J114" s="59"/>
      <c r="K114" s="58"/>
      <c r="L114" s="59"/>
      <c r="M114" s="59"/>
      <c r="N114" s="57"/>
      <c r="O114" s="57"/>
      <c r="P114" s="59"/>
      <c r="Q114" s="59"/>
      <c r="R114" s="59"/>
      <c r="S114" s="59"/>
    </row>
    <row r="115" spans="1:19" ht="12.75" customHeight="1" x14ac:dyDescent="0.25">
      <c r="A115" s="181"/>
      <c r="B115" s="181"/>
      <c r="C115" s="40"/>
      <c r="D115" s="186" t="s">
        <v>178</v>
      </c>
      <c r="E115" s="186"/>
      <c r="F115" s="50">
        <v>101</v>
      </c>
      <c r="G115" s="63"/>
      <c r="H115" s="58"/>
      <c r="I115" s="58"/>
      <c r="J115" s="59"/>
      <c r="K115" s="58"/>
      <c r="L115" s="59"/>
      <c r="M115" s="59"/>
      <c r="N115" s="57"/>
      <c r="O115" s="57"/>
      <c r="P115" s="59"/>
      <c r="Q115" s="59"/>
      <c r="R115" s="59"/>
      <c r="S115" s="59"/>
    </row>
    <row r="116" spans="1:19" ht="12.75" customHeight="1" x14ac:dyDescent="0.25">
      <c r="A116" s="181"/>
      <c r="B116" s="181"/>
      <c r="C116" s="40"/>
      <c r="D116" s="186" t="s">
        <v>179</v>
      </c>
      <c r="E116" s="186"/>
      <c r="F116" s="50">
        <v>102</v>
      </c>
      <c r="G116" s="63"/>
      <c r="H116" s="58"/>
      <c r="I116" s="58"/>
      <c r="J116" s="59"/>
      <c r="K116" s="58"/>
      <c r="L116" s="59"/>
      <c r="M116" s="59"/>
      <c r="N116" s="57"/>
      <c r="O116" s="57"/>
      <c r="P116" s="59"/>
      <c r="Q116" s="59"/>
      <c r="R116" s="59"/>
      <c r="S116" s="59"/>
    </row>
    <row r="117" spans="1:19" ht="12.75" customHeight="1" x14ac:dyDescent="0.25">
      <c r="A117" s="181"/>
      <c r="B117" s="181"/>
      <c r="C117" s="40"/>
      <c r="D117" s="186" t="s">
        <v>180</v>
      </c>
      <c r="E117" s="186"/>
      <c r="F117" s="50">
        <v>103</v>
      </c>
      <c r="G117" s="63"/>
      <c r="H117" s="58"/>
      <c r="I117" s="58"/>
      <c r="J117" s="59"/>
      <c r="K117" s="58"/>
      <c r="L117" s="59"/>
      <c r="M117" s="59"/>
      <c r="N117" s="57"/>
      <c r="O117" s="57"/>
      <c r="P117" s="59"/>
      <c r="Q117" s="59"/>
      <c r="R117" s="59"/>
      <c r="S117" s="59"/>
    </row>
    <row r="118" spans="1:19" ht="12.75" customHeight="1" x14ac:dyDescent="0.25">
      <c r="A118" s="181"/>
      <c r="B118" s="181"/>
      <c r="C118" s="40" t="s">
        <v>181</v>
      </c>
      <c r="D118" s="186" t="s">
        <v>182</v>
      </c>
      <c r="E118" s="186"/>
      <c r="F118" s="50">
        <v>104</v>
      </c>
      <c r="G118" s="58">
        <f>G119+G122+G125+G126</f>
        <v>200</v>
      </c>
      <c r="H118" s="58"/>
      <c r="I118" s="58">
        <f>I119+I122+I125+I126</f>
        <v>200</v>
      </c>
      <c r="J118" s="59">
        <f>J119+J122+J125+J126</f>
        <v>200</v>
      </c>
      <c r="K118" s="58"/>
      <c r="L118" s="59">
        <v>166.4</v>
      </c>
      <c r="M118" s="59">
        <v>200</v>
      </c>
      <c r="N118" s="57">
        <f>M118/I118*100</f>
        <v>100</v>
      </c>
      <c r="O118" s="57">
        <f>M118/J118*100</f>
        <v>100</v>
      </c>
      <c r="P118" s="59">
        <f>P119+P122+P125+P126</f>
        <v>50</v>
      </c>
      <c r="Q118" s="59">
        <f>Q119+Q122+Q125+Q126</f>
        <v>100</v>
      </c>
      <c r="R118" s="59">
        <f>R119+R122+R125+R126</f>
        <v>150</v>
      </c>
      <c r="S118" s="59">
        <f>S119+S122+S125+S126</f>
        <v>200</v>
      </c>
    </row>
    <row r="119" spans="1:19" ht="12.75" customHeight="1" x14ac:dyDescent="0.25">
      <c r="A119" s="181"/>
      <c r="B119" s="181"/>
      <c r="C119" s="181"/>
      <c r="D119" s="186" t="s">
        <v>183</v>
      </c>
      <c r="E119" s="186"/>
      <c r="F119" s="50">
        <v>105</v>
      </c>
      <c r="G119" s="58">
        <v>200</v>
      </c>
      <c r="H119" s="58"/>
      <c r="I119" s="58">
        <f>I120+I121</f>
        <v>200</v>
      </c>
      <c r="J119" s="59">
        <f>J120+J121</f>
        <v>200</v>
      </c>
      <c r="K119" s="58"/>
      <c r="L119" s="59">
        <v>166.4</v>
      </c>
      <c r="M119" s="59">
        <v>200</v>
      </c>
      <c r="N119" s="57">
        <f>M119/I119*100</f>
        <v>100</v>
      </c>
      <c r="O119" s="57">
        <f>M119/J119*100</f>
        <v>100</v>
      </c>
      <c r="P119" s="59">
        <f>P120+P121</f>
        <v>50</v>
      </c>
      <c r="Q119" s="59">
        <f>Q120+Q121</f>
        <v>100</v>
      </c>
      <c r="R119" s="59">
        <f>R120+R121</f>
        <v>150</v>
      </c>
      <c r="S119" s="59">
        <f>S120+S121</f>
        <v>200</v>
      </c>
    </row>
    <row r="120" spans="1:19" ht="15.75" x14ac:dyDescent="0.25">
      <c r="A120" s="181"/>
      <c r="B120" s="181"/>
      <c r="C120" s="181"/>
      <c r="D120" s="54"/>
      <c r="E120" s="73" t="s">
        <v>184</v>
      </c>
      <c r="F120" s="50">
        <v>106</v>
      </c>
      <c r="G120" s="63">
        <v>200</v>
      </c>
      <c r="H120" s="58"/>
      <c r="I120" s="58">
        <v>200</v>
      </c>
      <c r="J120" s="59">
        <v>200</v>
      </c>
      <c r="K120" s="58"/>
      <c r="L120" s="59">
        <v>166.4</v>
      </c>
      <c r="M120" s="59">
        <v>200</v>
      </c>
      <c r="N120" s="57">
        <f>M120/I120*100</f>
        <v>100</v>
      </c>
      <c r="O120" s="57">
        <f>M120/J120*100</f>
        <v>100</v>
      </c>
      <c r="P120" s="59">
        <f>S120/4</f>
        <v>50</v>
      </c>
      <c r="Q120" s="59">
        <f>P120*2</f>
        <v>100</v>
      </c>
      <c r="R120" s="59">
        <f>P120*3</f>
        <v>150</v>
      </c>
      <c r="S120" s="59">
        <v>200</v>
      </c>
    </row>
    <row r="121" spans="1:19" ht="15.75" x14ac:dyDescent="0.25">
      <c r="A121" s="181"/>
      <c r="B121" s="181"/>
      <c r="C121" s="181"/>
      <c r="D121" s="54"/>
      <c r="E121" s="73" t="s">
        <v>185</v>
      </c>
      <c r="F121" s="50">
        <v>107</v>
      </c>
      <c r="G121" s="63"/>
      <c r="H121" s="58"/>
      <c r="I121" s="58"/>
      <c r="J121" s="59"/>
      <c r="K121" s="58"/>
      <c r="L121" s="59"/>
      <c r="M121" s="59"/>
      <c r="N121" s="57"/>
      <c r="O121" s="57"/>
      <c r="P121" s="59"/>
      <c r="Q121" s="59"/>
      <c r="R121" s="59"/>
      <c r="S121" s="59"/>
    </row>
    <row r="122" spans="1:19" ht="12.75" customHeight="1" x14ac:dyDescent="0.25">
      <c r="A122" s="181"/>
      <c r="B122" s="181"/>
      <c r="C122" s="181"/>
      <c r="D122" s="186" t="s">
        <v>186</v>
      </c>
      <c r="E122" s="186"/>
      <c r="F122" s="50">
        <v>108</v>
      </c>
      <c r="G122" s="63"/>
      <c r="H122" s="58"/>
      <c r="I122" s="58"/>
      <c r="J122" s="59"/>
      <c r="K122" s="58"/>
      <c r="L122" s="59"/>
      <c r="M122" s="59"/>
      <c r="N122" s="57"/>
      <c r="O122" s="57"/>
      <c r="P122" s="59"/>
      <c r="Q122" s="59"/>
      <c r="R122" s="59"/>
      <c r="S122" s="59"/>
    </row>
    <row r="123" spans="1:19" ht="15.75" x14ac:dyDescent="0.25">
      <c r="A123" s="181"/>
      <c r="B123" s="181"/>
      <c r="C123" s="181"/>
      <c r="D123" s="54"/>
      <c r="E123" s="73" t="s">
        <v>184</v>
      </c>
      <c r="F123" s="50">
        <v>109</v>
      </c>
      <c r="G123" s="63"/>
      <c r="H123" s="58"/>
      <c r="I123" s="58"/>
      <c r="J123" s="59"/>
      <c r="K123" s="58"/>
      <c r="L123" s="59"/>
      <c r="M123" s="59"/>
      <c r="N123" s="57"/>
      <c r="O123" s="57"/>
      <c r="P123" s="59"/>
      <c r="Q123" s="59"/>
      <c r="R123" s="59"/>
      <c r="S123" s="59"/>
    </row>
    <row r="124" spans="1:19" ht="15.75" x14ac:dyDescent="0.25">
      <c r="A124" s="181"/>
      <c r="B124" s="181"/>
      <c r="C124" s="181"/>
      <c r="D124" s="54"/>
      <c r="E124" s="73" t="s">
        <v>185</v>
      </c>
      <c r="F124" s="50">
        <v>110</v>
      </c>
      <c r="G124" s="63"/>
      <c r="H124" s="58"/>
      <c r="I124" s="58"/>
      <c r="J124" s="59"/>
      <c r="K124" s="58"/>
      <c r="L124" s="59"/>
      <c r="M124" s="59"/>
      <c r="N124" s="57"/>
      <c r="O124" s="57"/>
      <c r="P124" s="59"/>
      <c r="Q124" s="59"/>
      <c r="R124" s="59"/>
      <c r="S124" s="59"/>
    </row>
    <row r="125" spans="1:19" ht="12.75" customHeight="1" x14ac:dyDescent="0.25">
      <c r="A125" s="181"/>
      <c r="B125" s="181"/>
      <c r="C125" s="181"/>
      <c r="D125" s="186" t="s">
        <v>187</v>
      </c>
      <c r="E125" s="186"/>
      <c r="F125" s="50">
        <v>111</v>
      </c>
      <c r="G125" s="63"/>
      <c r="H125" s="58"/>
      <c r="I125" s="58"/>
      <c r="J125" s="59"/>
      <c r="K125" s="58"/>
      <c r="L125" s="59"/>
      <c r="M125" s="59"/>
      <c r="N125" s="57"/>
      <c r="O125" s="57"/>
      <c r="P125" s="59"/>
      <c r="Q125" s="59"/>
      <c r="R125" s="59"/>
      <c r="S125" s="59"/>
    </row>
    <row r="126" spans="1:19" ht="12.75" customHeight="1" x14ac:dyDescent="0.25">
      <c r="A126" s="181"/>
      <c r="B126" s="181"/>
      <c r="C126" s="40"/>
      <c r="D126" s="186" t="s">
        <v>188</v>
      </c>
      <c r="E126" s="186"/>
      <c r="F126" s="50">
        <v>112</v>
      </c>
      <c r="G126" s="63"/>
      <c r="H126" s="58"/>
      <c r="I126" s="58"/>
      <c r="J126" s="59"/>
      <c r="K126" s="58"/>
      <c r="L126" s="59"/>
      <c r="M126" s="59"/>
      <c r="N126" s="57"/>
      <c r="O126" s="57"/>
      <c r="P126" s="59"/>
      <c r="Q126" s="59"/>
      <c r="R126" s="59"/>
      <c r="S126" s="59"/>
    </row>
    <row r="127" spans="1:19" ht="12.75" customHeight="1" x14ac:dyDescent="0.25">
      <c r="A127" s="181"/>
      <c r="B127" s="181"/>
      <c r="C127" s="40" t="s">
        <v>189</v>
      </c>
      <c r="D127" s="186" t="s">
        <v>190</v>
      </c>
      <c r="E127" s="186"/>
      <c r="F127" s="50">
        <v>113</v>
      </c>
      <c r="G127" s="60">
        <v>120</v>
      </c>
      <c r="H127" s="58"/>
      <c r="I127" s="58">
        <v>118</v>
      </c>
      <c r="J127" s="59">
        <v>130</v>
      </c>
      <c r="K127" s="58"/>
      <c r="L127" s="59">
        <v>105.03</v>
      </c>
      <c r="M127" s="59">
        <v>130</v>
      </c>
      <c r="N127" s="57">
        <f>M127/I127*100</f>
        <v>110.16949152542372</v>
      </c>
      <c r="O127" s="57">
        <f>M127/J127*100</f>
        <v>100</v>
      </c>
      <c r="P127" s="59">
        <f>P102*2.25/100</f>
        <v>32.332500000000003</v>
      </c>
      <c r="Q127" s="59">
        <v>64</v>
      </c>
      <c r="R127" s="59">
        <v>96</v>
      </c>
      <c r="S127" s="59">
        <v>130</v>
      </c>
    </row>
    <row r="128" spans="1:19" ht="37.5" customHeight="1" x14ac:dyDescent="0.25">
      <c r="A128" s="181"/>
      <c r="B128" s="181"/>
      <c r="C128" s="188" t="s">
        <v>191</v>
      </c>
      <c r="D128" s="188"/>
      <c r="E128" s="188"/>
      <c r="F128" s="74">
        <v>114</v>
      </c>
      <c r="G128" s="55">
        <f>G129+G132+G133+G134+G135+G136</f>
        <v>197</v>
      </c>
      <c r="H128" s="55"/>
      <c r="I128" s="55">
        <f>I129+I132+I133+I134+I135+I136</f>
        <v>195</v>
      </c>
      <c r="J128" s="56">
        <f>J129+J132+J133+J134+J135+J136</f>
        <v>241</v>
      </c>
      <c r="K128" s="56"/>
      <c r="L128" s="56">
        <f>L129+L132+L133+L134+L135+L136</f>
        <v>183.4</v>
      </c>
      <c r="M128" s="56">
        <f>M129+M132+M133+M134+M135+M136</f>
        <v>241</v>
      </c>
      <c r="N128" s="57">
        <f>M128/I128*100</f>
        <v>123.58974358974359</v>
      </c>
      <c r="O128" s="57">
        <f>M128/J128*100</f>
        <v>100</v>
      </c>
      <c r="P128" s="56">
        <f>P129+P132+P133+P134+P135+P136</f>
        <v>65</v>
      </c>
      <c r="Q128" s="56">
        <f>Q129+Q132+Q133+Q134+Q135+Q136</f>
        <v>118</v>
      </c>
      <c r="R128" s="56">
        <f>R129+R132+R133+R134+R135+R136</f>
        <v>176</v>
      </c>
      <c r="S128" s="56">
        <f>S129+S132+S133+S134+S135+S136</f>
        <v>241</v>
      </c>
    </row>
    <row r="129" spans="1:20" ht="12.75" customHeight="1" x14ac:dyDescent="0.25">
      <c r="A129" s="181"/>
      <c r="B129" s="181"/>
      <c r="C129" s="40" t="s">
        <v>33</v>
      </c>
      <c r="D129" s="186" t="s">
        <v>192</v>
      </c>
      <c r="E129" s="186"/>
      <c r="F129" s="74">
        <v>115</v>
      </c>
      <c r="G129" s="58">
        <f>G130+G131</f>
        <v>0</v>
      </c>
      <c r="H129" s="58"/>
      <c r="I129" s="58">
        <f>I130+I131</f>
        <v>0</v>
      </c>
      <c r="J129" s="59">
        <f>J130+J131</f>
        <v>0</v>
      </c>
      <c r="K129" s="58"/>
      <c r="L129" s="59"/>
      <c r="M129" s="59">
        <f>M130+M131</f>
        <v>0</v>
      </c>
      <c r="N129" s="57"/>
      <c r="O129" s="57"/>
      <c r="P129" s="59">
        <f>P130+P131</f>
        <v>0</v>
      </c>
      <c r="Q129" s="59">
        <f>Q130+Q131</f>
        <v>0</v>
      </c>
      <c r="R129" s="59">
        <f>R130+R131</f>
        <v>0</v>
      </c>
      <c r="S129" s="59">
        <f>S130+S131</f>
        <v>0</v>
      </c>
    </row>
    <row r="130" spans="1:20" ht="12.75" customHeight="1" x14ac:dyDescent="0.25">
      <c r="A130" s="181"/>
      <c r="B130" s="181"/>
      <c r="C130" s="40"/>
      <c r="D130" s="186" t="s">
        <v>193</v>
      </c>
      <c r="E130" s="186"/>
      <c r="F130" s="50">
        <v>116</v>
      </c>
      <c r="G130" s="63"/>
      <c r="H130" s="58"/>
      <c r="I130" s="58"/>
      <c r="J130" s="59"/>
      <c r="K130" s="58"/>
      <c r="L130" s="59"/>
      <c r="M130" s="59"/>
      <c r="N130" s="57"/>
      <c r="O130" s="57"/>
      <c r="P130" s="59"/>
      <c r="Q130" s="59"/>
      <c r="R130" s="59"/>
      <c r="S130" s="59"/>
    </row>
    <row r="131" spans="1:20" ht="12.75" customHeight="1" x14ac:dyDescent="0.25">
      <c r="A131" s="181"/>
      <c r="B131" s="181"/>
      <c r="C131" s="40"/>
      <c r="D131" s="186" t="s">
        <v>194</v>
      </c>
      <c r="E131" s="186"/>
      <c r="F131" s="50">
        <v>117</v>
      </c>
      <c r="G131" s="63"/>
      <c r="H131" s="58"/>
      <c r="I131" s="58"/>
      <c r="J131" s="59"/>
      <c r="K131" s="58"/>
      <c r="L131" s="59"/>
      <c r="M131" s="59"/>
      <c r="N131" s="57"/>
      <c r="O131" s="57"/>
      <c r="P131" s="59"/>
      <c r="Q131" s="59"/>
      <c r="R131" s="59"/>
      <c r="S131" s="59"/>
    </row>
    <row r="132" spans="1:20" ht="12.75" customHeight="1" x14ac:dyDescent="0.25">
      <c r="A132" s="181"/>
      <c r="B132" s="181"/>
      <c r="C132" s="40" t="s">
        <v>43</v>
      </c>
      <c r="D132" s="186" t="s">
        <v>195</v>
      </c>
      <c r="E132" s="186"/>
      <c r="F132" s="74">
        <v>118</v>
      </c>
      <c r="G132" s="63"/>
      <c r="H132" s="58"/>
      <c r="I132" s="58"/>
      <c r="J132" s="59"/>
      <c r="K132" s="58"/>
      <c r="L132" s="59"/>
      <c r="M132" s="59"/>
      <c r="N132" s="57"/>
      <c r="O132" s="57"/>
      <c r="P132" s="59"/>
      <c r="Q132" s="59"/>
      <c r="R132" s="59"/>
      <c r="S132" s="59"/>
    </row>
    <row r="133" spans="1:20" ht="12.75" customHeight="1" x14ac:dyDescent="0.25">
      <c r="A133" s="181"/>
      <c r="B133" s="181"/>
      <c r="C133" s="40" t="s">
        <v>45</v>
      </c>
      <c r="D133" s="186" t="s">
        <v>196</v>
      </c>
      <c r="E133" s="186"/>
      <c r="F133" s="74">
        <v>119</v>
      </c>
      <c r="G133" s="63"/>
      <c r="H133" s="58"/>
      <c r="I133" s="58"/>
      <c r="J133" s="59"/>
      <c r="K133" s="58"/>
      <c r="L133" s="59"/>
      <c r="M133" s="59"/>
      <c r="N133" s="57"/>
      <c r="O133" s="57"/>
      <c r="P133" s="59"/>
      <c r="Q133" s="59"/>
      <c r="R133" s="59"/>
      <c r="S133" s="59"/>
    </row>
    <row r="134" spans="1:20" ht="12.75" customHeight="1" x14ac:dyDescent="0.25">
      <c r="A134" s="181"/>
      <c r="B134" s="181"/>
      <c r="C134" s="40" t="s">
        <v>51</v>
      </c>
      <c r="D134" s="186" t="s">
        <v>151</v>
      </c>
      <c r="E134" s="186"/>
      <c r="F134" s="74">
        <v>120</v>
      </c>
      <c r="G134" s="63">
        <v>17</v>
      </c>
      <c r="H134" s="58"/>
      <c r="I134" s="58">
        <v>16</v>
      </c>
      <c r="J134" s="59">
        <v>20</v>
      </c>
      <c r="K134" s="58"/>
      <c r="L134" s="59">
        <v>5.66</v>
      </c>
      <c r="M134" s="59">
        <v>20</v>
      </c>
      <c r="N134" s="57">
        <f>M134/I134*100</f>
        <v>125</v>
      </c>
      <c r="O134" s="57">
        <f>M134/J134*100</f>
        <v>100</v>
      </c>
      <c r="P134" s="59">
        <v>14</v>
      </c>
      <c r="Q134" s="59">
        <v>16</v>
      </c>
      <c r="R134" s="59">
        <v>17</v>
      </c>
      <c r="S134" s="59">
        <v>20</v>
      </c>
    </row>
    <row r="135" spans="1:20" ht="23.25" customHeight="1" x14ac:dyDescent="0.25">
      <c r="A135" s="181"/>
      <c r="B135" s="181"/>
      <c r="C135" s="75" t="s">
        <v>53</v>
      </c>
      <c r="D135" s="186" t="s">
        <v>197</v>
      </c>
      <c r="E135" s="186"/>
      <c r="F135" s="74">
        <v>121</v>
      </c>
      <c r="G135" s="63">
        <v>179</v>
      </c>
      <c r="H135" s="58"/>
      <c r="I135" s="58">
        <v>178</v>
      </c>
      <c r="J135" s="59">
        <v>220</v>
      </c>
      <c r="K135" s="58"/>
      <c r="L135" s="59">
        <v>178.31</v>
      </c>
      <c r="M135" s="59">
        <v>220</v>
      </c>
      <c r="N135" s="57">
        <f>M135/I135*100</f>
        <v>123.59550561797752</v>
      </c>
      <c r="O135" s="57">
        <f>M135/J135*100</f>
        <v>100</v>
      </c>
      <c r="P135" s="59">
        <v>51</v>
      </c>
      <c r="Q135" s="59">
        <v>102</v>
      </c>
      <c r="R135" s="59">
        <v>159</v>
      </c>
      <c r="S135" s="59">
        <v>220</v>
      </c>
      <c r="T135" s="66"/>
    </row>
    <row r="136" spans="1:20" ht="28.5" customHeight="1" x14ac:dyDescent="0.25">
      <c r="A136" s="181"/>
      <c r="B136" s="181"/>
      <c r="C136" s="36" t="s">
        <v>198</v>
      </c>
      <c r="D136" s="192" t="s">
        <v>199</v>
      </c>
      <c r="E136" s="192"/>
      <c r="F136" s="74">
        <v>122</v>
      </c>
      <c r="G136" s="58">
        <f>G137-G140</f>
        <v>1</v>
      </c>
      <c r="H136" s="58"/>
      <c r="I136" s="58">
        <f>I137-I140</f>
        <v>1</v>
      </c>
      <c r="J136" s="59">
        <f>J137-J140</f>
        <v>1</v>
      </c>
      <c r="K136" s="59">
        <f>K137-K140</f>
        <v>0</v>
      </c>
      <c r="L136" s="59">
        <f>L137-L140</f>
        <v>-0.56999999999999995</v>
      </c>
      <c r="M136" s="59">
        <f>M137-M140</f>
        <v>1</v>
      </c>
      <c r="N136" s="57">
        <f>M136/I136*100</f>
        <v>100</v>
      </c>
      <c r="O136" s="57">
        <f>M136/J136*100</f>
        <v>100</v>
      </c>
      <c r="P136" s="59">
        <f>P137-P140</f>
        <v>0</v>
      </c>
      <c r="Q136" s="59">
        <f>Q137-Q140</f>
        <v>0</v>
      </c>
      <c r="R136" s="59">
        <f>R137-R140</f>
        <v>0</v>
      </c>
      <c r="S136" s="59">
        <f>S137-S140</f>
        <v>1</v>
      </c>
    </row>
    <row r="137" spans="1:20" ht="25.5" x14ac:dyDescent="0.25">
      <c r="A137" s="181"/>
      <c r="B137" s="40"/>
      <c r="C137" s="49"/>
      <c r="D137" s="76" t="s">
        <v>57</v>
      </c>
      <c r="E137" s="77" t="s">
        <v>200</v>
      </c>
      <c r="F137" s="50">
        <v>123</v>
      </c>
      <c r="G137" s="63">
        <v>3</v>
      </c>
      <c r="H137" s="58"/>
      <c r="I137" s="58">
        <v>3</v>
      </c>
      <c r="J137" s="59">
        <v>3</v>
      </c>
      <c r="K137" s="58"/>
      <c r="L137" s="59">
        <v>0</v>
      </c>
      <c r="M137" s="59">
        <v>3</v>
      </c>
      <c r="N137" s="57">
        <f>M137/I137*100</f>
        <v>100</v>
      </c>
      <c r="O137" s="57">
        <f>M137/J137*100</f>
        <v>100</v>
      </c>
      <c r="P137" s="59"/>
      <c r="Q137" s="59">
        <v>1</v>
      </c>
      <c r="R137" s="59">
        <v>1</v>
      </c>
      <c r="S137" s="59">
        <v>3</v>
      </c>
    </row>
    <row r="138" spans="1:20" ht="25.5" x14ac:dyDescent="0.25">
      <c r="A138" s="181"/>
      <c r="B138" s="40"/>
      <c r="C138" s="78"/>
      <c r="D138" s="76" t="s">
        <v>201</v>
      </c>
      <c r="E138" s="73" t="s">
        <v>202</v>
      </c>
      <c r="F138" s="50">
        <v>124</v>
      </c>
      <c r="G138" s="63"/>
      <c r="H138" s="58"/>
      <c r="I138" s="58"/>
      <c r="J138" s="59"/>
      <c r="K138" s="58"/>
      <c r="L138" s="59"/>
      <c r="M138" s="59"/>
      <c r="N138" s="57"/>
      <c r="O138" s="57"/>
      <c r="P138" s="59"/>
      <c r="Q138" s="59"/>
      <c r="R138" s="59"/>
      <c r="S138" s="59"/>
    </row>
    <row r="139" spans="1:20" ht="25.5" x14ac:dyDescent="0.25">
      <c r="A139" s="181"/>
      <c r="B139" s="40"/>
      <c r="C139" s="78"/>
      <c r="D139" s="76" t="s">
        <v>203</v>
      </c>
      <c r="E139" s="79" t="s">
        <v>204</v>
      </c>
      <c r="F139" s="50">
        <v>125</v>
      </c>
      <c r="G139" s="63"/>
      <c r="H139" s="58"/>
      <c r="I139" s="58"/>
      <c r="J139" s="59"/>
      <c r="K139" s="58"/>
      <c r="L139" s="59"/>
      <c r="M139" s="59"/>
      <c r="N139" s="57"/>
      <c r="O139" s="57"/>
      <c r="P139" s="59"/>
      <c r="Q139" s="59"/>
      <c r="R139" s="59"/>
      <c r="S139" s="59"/>
    </row>
    <row r="140" spans="1:20" ht="38.25" x14ac:dyDescent="0.25">
      <c r="A140" s="181"/>
      <c r="B140" s="40"/>
      <c r="C140" s="78"/>
      <c r="D140" s="76" t="s">
        <v>59</v>
      </c>
      <c r="E140" s="77" t="s">
        <v>205</v>
      </c>
      <c r="F140" s="50">
        <v>126</v>
      </c>
      <c r="G140" s="63">
        <v>2</v>
      </c>
      <c r="H140" s="63"/>
      <c r="I140" s="63">
        <v>2</v>
      </c>
      <c r="J140" s="63">
        <v>2</v>
      </c>
      <c r="K140" s="63"/>
      <c r="L140" s="63">
        <v>0.56999999999999995</v>
      </c>
      <c r="M140" s="63">
        <v>2</v>
      </c>
      <c r="N140" s="57">
        <f>M140/I140*100</f>
        <v>100</v>
      </c>
      <c r="O140" s="57">
        <f>M140/J140*100</f>
        <v>100</v>
      </c>
      <c r="P140" s="63">
        <v>0</v>
      </c>
      <c r="Q140" s="63">
        <v>1</v>
      </c>
      <c r="R140" s="63">
        <v>1</v>
      </c>
      <c r="S140" s="63">
        <v>2</v>
      </c>
    </row>
    <row r="141" spans="1:20" ht="25.5" x14ac:dyDescent="0.25">
      <c r="A141" s="181"/>
      <c r="B141" s="40"/>
      <c r="C141" s="40"/>
      <c r="D141" s="54" t="s">
        <v>206</v>
      </c>
      <c r="E141" s="54" t="s">
        <v>207</v>
      </c>
      <c r="F141" s="50">
        <v>127</v>
      </c>
      <c r="G141" s="58">
        <f>G142+G143+G144</f>
        <v>2</v>
      </c>
      <c r="H141" s="58"/>
      <c r="I141" s="58">
        <f>I142+I143+I144</f>
        <v>2</v>
      </c>
      <c r="J141" s="59">
        <f>J142+J143+J144</f>
        <v>2</v>
      </c>
      <c r="K141" s="58"/>
      <c r="L141" s="59">
        <v>0.56999999999999995</v>
      </c>
      <c r="M141" s="59">
        <f>M142+M143+M144</f>
        <v>2</v>
      </c>
      <c r="N141" s="57">
        <f>M141/I141*100</f>
        <v>100</v>
      </c>
      <c r="O141" s="57">
        <f>M141/J141*100</f>
        <v>100</v>
      </c>
      <c r="P141" s="59">
        <f>P142+P143+P144</f>
        <v>0</v>
      </c>
      <c r="Q141" s="59">
        <f>Q142+Q143+Q144</f>
        <v>1</v>
      </c>
      <c r="R141" s="59">
        <f>R142+R143+R144</f>
        <v>1</v>
      </c>
      <c r="S141" s="59">
        <f>S142+S143+S144</f>
        <v>2</v>
      </c>
    </row>
    <row r="142" spans="1:20" ht="15.75" x14ac:dyDescent="0.25">
      <c r="A142" s="181"/>
      <c r="B142" s="40"/>
      <c r="C142" s="40"/>
      <c r="D142" s="54"/>
      <c r="E142" s="54" t="s">
        <v>208</v>
      </c>
      <c r="F142" s="50">
        <v>128</v>
      </c>
      <c r="G142" s="63"/>
      <c r="H142" s="58"/>
      <c r="I142" s="58"/>
      <c r="J142" s="59"/>
      <c r="K142" s="58"/>
      <c r="L142" s="59"/>
      <c r="M142" s="59"/>
      <c r="N142" s="57"/>
      <c r="O142" s="57"/>
      <c r="P142" s="59"/>
      <c r="Q142" s="59"/>
      <c r="R142" s="59"/>
      <c r="S142" s="59"/>
    </row>
    <row r="143" spans="1:20" ht="25.5" x14ac:dyDescent="0.25">
      <c r="A143" s="181"/>
      <c r="B143" s="40"/>
      <c r="C143" s="40"/>
      <c r="D143" s="54"/>
      <c r="E143" s="54" t="s">
        <v>209</v>
      </c>
      <c r="F143" s="50">
        <v>129</v>
      </c>
      <c r="G143" s="63"/>
      <c r="H143" s="58"/>
      <c r="I143" s="58"/>
      <c r="J143" s="59"/>
      <c r="K143" s="58"/>
      <c r="L143" s="59"/>
      <c r="M143" s="59"/>
      <c r="N143" s="57"/>
      <c r="O143" s="57"/>
      <c r="P143" s="59"/>
      <c r="Q143" s="59"/>
      <c r="R143" s="59"/>
      <c r="S143" s="59"/>
    </row>
    <row r="144" spans="1:20" ht="15.75" x14ac:dyDescent="0.25">
      <c r="A144" s="181"/>
      <c r="B144" s="40"/>
      <c r="C144" s="40"/>
      <c r="D144" s="54"/>
      <c r="E144" s="80" t="s">
        <v>210</v>
      </c>
      <c r="F144" s="50">
        <v>130</v>
      </c>
      <c r="G144" s="63">
        <v>2</v>
      </c>
      <c r="H144" s="58"/>
      <c r="I144" s="58">
        <v>2</v>
      </c>
      <c r="J144" s="59">
        <v>2</v>
      </c>
      <c r="K144" s="58"/>
      <c r="L144" s="59">
        <v>0.56999999999999995</v>
      </c>
      <c r="M144" s="59">
        <v>2</v>
      </c>
      <c r="N144" s="57">
        <f>M144/I144*100</f>
        <v>100</v>
      </c>
      <c r="O144" s="57">
        <f>M144/J144*100</f>
        <v>100</v>
      </c>
      <c r="P144" s="59">
        <v>0</v>
      </c>
      <c r="Q144" s="59">
        <v>1</v>
      </c>
      <c r="R144" s="59">
        <v>1</v>
      </c>
      <c r="S144" s="59">
        <v>2</v>
      </c>
    </row>
    <row r="145" spans="1:19" ht="12.75" customHeight="1" x14ac:dyDescent="0.25">
      <c r="A145" s="181"/>
      <c r="B145" s="40">
        <v>2</v>
      </c>
      <c r="C145" s="40"/>
      <c r="D145" s="186" t="s">
        <v>211</v>
      </c>
      <c r="E145" s="186"/>
      <c r="F145" s="50">
        <v>131</v>
      </c>
      <c r="G145" s="58"/>
      <c r="H145" s="58"/>
      <c r="I145" s="58"/>
      <c r="J145" s="59">
        <v>10</v>
      </c>
      <c r="K145" s="58"/>
      <c r="L145" s="59">
        <v>0</v>
      </c>
      <c r="M145" s="59">
        <v>10</v>
      </c>
      <c r="N145" s="57" t="e">
        <f>M145/I145*100</f>
        <v>#DIV/0!</v>
      </c>
      <c r="O145" s="57">
        <f>M145/J145*100</f>
        <v>100</v>
      </c>
      <c r="P145" s="59">
        <v>0</v>
      </c>
      <c r="Q145" s="59">
        <v>0</v>
      </c>
      <c r="R145" s="59">
        <v>5</v>
      </c>
      <c r="S145" s="59">
        <v>10</v>
      </c>
    </row>
    <row r="146" spans="1:19" ht="12.75" customHeight="1" x14ac:dyDescent="0.25">
      <c r="A146" s="181"/>
      <c r="B146" s="181"/>
      <c r="C146" s="40" t="s">
        <v>33</v>
      </c>
      <c r="D146" s="186" t="s">
        <v>212</v>
      </c>
      <c r="E146" s="186"/>
      <c r="F146" s="50">
        <v>132</v>
      </c>
      <c r="G146" s="58"/>
      <c r="H146" s="58"/>
      <c r="I146" s="58"/>
      <c r="J146" s="59">
        <v>10</v>
      </c>
      <c r="K146" s="58"/>
      <c r="L146" s="59">
        <v>0</v>
      </c>
      <c r="M146" s="59">
        <v>10</v>
      </c>
      <c r="N146" s="57" t="e">
        <f>M146/I146*100</f>
        <v>#DIV/0!</v>
      </c>
      <c r="O146" s="57">
        <f>M146/J146*100</f>
        <v>100</v>
      </c>
      <c r="P146" s="59">
        <v>0</v>
      </c>
      <c r="Q146" s="59">
        <v>0</v>
      </c>
      <c r="R146" s="59">
        <v>5</v>
      </c>
      <c r="S146" s="59">
        <v>10</v>
      </c>
    </row>
    <row r="147" spans="1:19" ht="15.75" x14ac:dyDescent="0.25">
      <c r="A147" s="181"/>
      <c r="B147" s="181"/>
      <c r="C147" s="40"/>
      <c r="D147" s="54" t="s">
        <v>35</v>
      </c>
      <c r="E147" s="54" t="s">
        <v>213</v>
      </c>
      <c r="F147" s="50">
        <v>133</v>
      </c>
      <c r="G147" s="81"/>
      <c r="H147" s="58"/>
      <c r="I147" s="58"/>
      <c r="J147" s="59">
        <v>10</v>
      </c>
      <c r="K147" s="58"/>
      <c r="L147" s="59">
        <v>0</v>
      </c>
      <c r="M147" s="59">
        <v>10</v>
      </c>
      <c r="N147" s="57" t="e">
        <f>M147/I147*100</f>
        <v>#DIV/0!</v>
      </c>
      <c r="O147" s="57">
        <f>M147/J147*100</f>
        <v>100</v>
      </c>
      <c r="P147" s="59">
        <v>0</v>
      </c>
      <c r="Q147" s="59">
        <v>0</v>
      </c>
      <c r="R147" s="59">
        <v>5</v>
      </c>
      <c r="S147" s="59">
        <v>10</v>
      </c>
    </row>
    <row r="148" spans="1:19" ht="25.5" x14ac:dyDescent="0.25">
      <c r="A148" s="181"/>
      <c r="B148" s="181"/>
      <c r="C148" s="40"/>
      <c r="D148" s="54" t="s">
        <v>37</v>
      </c>
      <c r="E148" s="54" t="s">
        <v>214</v>
      </c>
      <c r="F148" s="50">
        <v>134</v>
      </c>
      <c r="G148" s="81"/>
      <c r="H148" s="58"/>
      <c r="I148" s="58"/>
      <c r="J148" s="59"/>
      <c r="K148" s="58"/>
      <c r="L148" s="59">
        <v>0</v>
      </c>
      <c r="M148" s="59"/>
      <c r="N148" s="57"/>
      <c r="O148" s="57"/>
      <c r="P148" s="59"/>
      <c r="Q148" s="59"/>
      <c r="R148" s="59"/>
      <c r="S148" s="59"/>
    </row>
    <row r="149" spans="1:19" ht="12.75" customHeight="1" x14ac:dyDescent="0.25">
      <c r="A149" s="181"/>
      <c r="B149" s="181"/>
      <c r="C149" s="40" t="s">
        <v>43</v>
      </c>
      <c r="D149" s="186" t="s">
        <v>215</v>
      </c>
      <c r="E149" s="186"/>
      <c r="F149" s="50">
        <v>135</v>
      </c>
      <c r="G149" s="81"/>
      <c r="H149" s="58"/>
      <c r="I149" s="58"/>
      <c r="J149" s="59"/>
      <c r="K149" s="58"/>
      <c r="L149" s="59"/>
      <c r="M149" s="59"/>
      <c r="N149" s="57"/>
      <c r="O149" s="57"/>
      <c r="P149" s="59"/>
      <c r="Q149" s="59"/>
      <c r="R149" s="59"/>
      <c r="S149" s="59"/>
    </row>
    <row r="150" spans="1:19" ht="15.75" x14ac:dyDescent="0.25">
      <c r="A150" s="181"/>
      <c r="B150" s="181"/>
      <c r="C150" s="40"/>
      <c r="D150" s="54" t="s">
        <v>83</v>
      </c>
      <c r="E150" s="54" t="s">
        <v>213</v>
      </c>
      <c r="F150" s="50">
        <v>136</v>
      </c>
      <c r="G150" s="81"/>
      <c r="H150" s="58"/>
      <c r="I150" s="58"/>
      <c r="J150" s="59"/>
      <c r="K150" s="58"/>
      <c r="L150" s="59"/>
      <c r="M150" s="59"/>
      <c r="N150" s="57"/>
      <c r="O150" s="57"/>
      <c r="P150" s="59"/>
      <c r="Q150" s="59"/>
      <c r="R150" s="59"/>
      <c r="S150" s="59"/>
    </row>
    <row r="151" spans="1:19" ht="25.5" x14ac:dyDescent="0.25">
      <c r="A151" s="181"/>
      <c r="B151" s="181"/>
      <c r="C151" s="40"/>
      <c r="D151" s="54" t="s">
        <v>85</v>
      </c>
      <c r="E151" s="54" t="s">
        <v>214</v>
      </c>
      <c r="F151" s="50">
        <v>137</v>
      </c>
      <c r="G151" s="81"/>
      <c r="H151" s="58"/>
      <c r="I151" s="58"/>
      <c r="J151" s="59"/>
      <c r="K151" s="58"/>
      <c r="L151" s="59"/>
      <c r="M151" s="59"/>
      <c r="N151" s="57"/>
      <c r="O151" s="57"/>
      <c r="P151" s="59"/>
      <c r="Q151" s="59"/>
      <c r="R151" s="59"/>
      <c r="S151" s="59"/>
    </row>
    <row r="152" spans="1:19" ht="12.75" customHeight="1" x14ac:dyDescent="0.25">
      <c r="A152" s="181"/>
      <c r="B152" s="181"/>
      <c r="C152" s="40" t="s">
        <v>45</v>
      </c>
      <c r="D152" s="186" t="s">
        <v>216</v>
      </c>
      <c r="E152" s="186"/>
      <c r="F152" s="50">
        <v>138</v>
      </c>
      <c r="G152" s="81"/>
      <c r="H152" s="58"/>
      <c r="I152" s="58"/>
      <c r="J152" s="59"/>
      <c r="K152" s="58"/>
      <c r="L152" s="59"/>
      <c r="M152" s="59"/>
      <c r="N152" s="57"/>
      <c r="O152" s="57"/>
      <c r="P152" s="59"/>
      <c r="Q152" s="59"/>
      <c r="R152" s="59"/>
      <c r="S152" s="59"/>
    </row>
    <row r="153" spans="1:19" ht="12.75" customHeight="1" x14ac:dyDescent="0.25">
      <c r="A153" s="181"/>
      <c r="B153" s="40">
        <v>3</v>
      </c>
      <c r="C153" s="40"/>
      <c r="D153" s="186" t="s">
        <v>217</v>
      </c>
      <c r="E153" s="186"/>
      <c r="F153" s="50">
        <v>139</v>
      </c>
      <c r="G153" s="81"/>
      <c r="H153" s="58"/>
      <c r="I153" s="58"/>
      <c r="J153" s="59"/>
      <c r="K153" s="58"/>
      <c r="L153" s="59"/>
      <c r="M153" s="59"/>
      <c r="N153" s="57"/>
      <c r="O153" s="57"/>
      <c r="P153" s="59"/>
      <c r="Q153" s="59"/>
      <c r="R153" s="59"/>
      <c r="S153" s="59"/>
    </row>
    <row r="154" spans="1:19" ht="12.75" customHeight="1" x14ac:dyDescent="0.25">
      <c r="A154" s="40" t="s">
        <v>218</v>
      </c>
      <c r="B154" s="40"/>
      <c r="C154" s="40"/>
      <c r="D154" s="186" t="s">
        <v>219</v>
      </c>
      <c r="E154" s="186"/>
      <c r="F154" s="74">
        <v>140</v>
      </c>
      <c r="G154" s="58">
        <f>G14-G42</f>
        <v>101</v>
      </c>
      <c r="H154" s="58"/>
      <c r="I154" s="58">
        <f>I14-I42</f>
        <v>463</v>
      </c>
      <c r="J154" s="59">
        <f>J14-J42</f>
        <v>220</v>
      </c>
      <c r="K154" s="59"/>
      <c r="L154" s="59">
        <f>L14-L42</f>
        <v>1059.4900000000016</v>
      </c>
      <c r="M154" s="59">
        <f>M14-M42</f>
        <v>220</v>
      </c>
      <c r="N154" s="57">
        <f>M154/I154*100</f>
        <v>47.516198704103672</v>
      </c>
      <c r="O154" s="57">
        <f>M154/J154*100</f>
        <v>100</v>
      </c>
      <c r="P154" s="59">
        <f>P14-P42</f>
        <v>-213.58249999999998</v>
      </c>
      <c r="Q154" s="59">
        <f>Q14-Q42</f>
        <v>-202.5</v>
      </c>
      <c r="R154" s="59">
        <f>R14-R42</f>
        <v>453.75</v>
      </c>
      <c r="S154" s="59">
        <f>S14-S42</f>
        <v>220</v>
      </c>
    </row>
    <row r="155" spans="1:19" ht="15.75" x14ac:dyDescent="0.25">
      <c r="A155" s="82"/>
      <c r="B155" s="82"/>
      <c r="C155" s="82"/>
      <c r="D155" s="83"/>
      <c r="E155" s="83" t="s">
        <v>220</v>
      </c>
      <c r="F155" s="50">
        <v>141</v>
      </c>
      <c r="G155" s="84"/>
      <c r="H155" s="85"/>
      <c r="I155" s="85"/>
      <c r="J155" s="86"/>
      <c r="K155" s="85"/>
      <c r="L155" s="86"/>
      <c r="M155" s="86"/>
      <c r="N155" s="57"/>
      <c r="O155" s="57"/>
      <c r="P155" s="86"/>
      <c r="Q155" s="86"/>
      <c r="R155" s="86"/>
      <c r="S155" s="86"/>
    </row>
    <row r="156" spans="1:19" ht="15.75" x14ac:dyDescent="0.25">
      <c r="A156" s="82"/>
      <c r="B156" s="82"/>
      <c r="C156" s="82"/>
      <c r="D156" s="83"/>
      <c r="E156" s="83" t="s">
        <v>221</v>
      </c>
      <c r="F156" s="50">
        <v>142</v>
      </c>
      <c r="G156" s="84"/>
      <c r="H156" s="85"/>
      <c r="I156" s="85"/>
      <c r="J156" s="86"/>
      <c r="K156" s="85"/>
      <c r="L156" s="86"/>
      <c r="M156" s="86"/>
      <c r="N156" s="57"/>
      <c r="O156" s="57"/>
      <c r="P156" s="86"/>
      <c r="Q156" s="86"/>
      <c r="R156" s="86"/>
      <c r="S156" s="86"/>
    </row>
    <row r="157" spans="1:19" ht="12.75" customHeight="1" x14ac:dyDescent="0.25">
      <c r="A157" s="87" t="s">
        <v>222</v>
      </c>
      <c r="B157" s="88"/>
      <c r="C157" s="88"/>
      <c r="D157" s="193" t="s">
        <v>223</v>
      </c>
      <c r="E157" s="193"/>
      <c r="F157" s="50">
        <v>143</v>
      </c>
      <c r="G157" s="90">
        <v>16</v>
      </c>
      <c r="H157" s="90"/>
      <c r="I157" s="90">
        <v>74</v>
      </c>
      <c r="J157" s="90">
        <v>35</v>
      </c>
      <c r="K157" s="90"/>
      <c r="L157" s="90">
        <v>143.97</v>
      </c>
      <c r="M157" s="90">
        <v>35</v>
      </c>
      <c r="N157" s="57">
        <f>M157/I157*100</f>
        <v>47.297297297297298</v>
      </c>
      <c r="O157" s="57">
        <f>M157/J157*100</f>
        <v>100</v>
      </c>
      <c r="P157" s="90">
        <v>0</v>
      </c>
      <c r="Q157" s="90">
        <v>0</v>
      </c>
      <c r="R157" s="90">
        <v>69</v>
      </c>
      <c r="S157" s="90">
        <v>35</v>
      </c>
    </row>
    <row r="158" spans="1:19" ht="12.75" customHeight="1" x14ac:dyDescent="0.25">
      <c r="A158" s="91" t="s">
        <v>224</v>
      </c>
      <c r="B158" s="92"/>
      <c r="C158" s="93"/>
      <c r="D158" s="194" t="s">
        <v>225</v>
      </c>
      <c r="E158" s="194"/>
      <c r="F158" s="50"/>
      <c r="G158" s="84"/>
      <c r="H158" s="94"/>
      <c r="I158" s="94"/>
      <c r="J158" s="95"/>
      <c r="K158" s="94"/>
      <c r="L158" s="95"/>
      <c r="M158" s="95"/>
      <c r="N158" s="57"/>
      <c r="O158" s="57"/>
      <c r="P158" s="95"/>
      <c r="Q158" s="95"/>
      <c r="R158" s="95"/>
      <c r="S158" s="95"/>
    </row>
    <row r="159" spans="1:19" ht="12.75" customHeight="1" x14ac:dyDescent="0.25">
      <c r="A159" s="96"/>
      <c r="B159" s="92">
        <v>1</v>
      </c>
      <c r="C159" s="93"/>
      <c r="D159" s="186" t="s">
        <v>226</v>
      </c>
      <c r="E159" s="186"/>
      <c r="F159" s="50">
        <v>144</v>
      </c>
      <c r="G159" s="94">
        <f>G15</f>
        <v>9799</v>
      </c>
      <c r="H159" s="94"/>
      <c r="I159" s="94">
        <f>I15</f>
        <v>9833</v>
      </c>
      <c r="J159" s="95">
        <f>J15</f>
        <v>13183</v>
      </c>
      <c r="K159" s="95"/>
      <c r="L159" s="95">
        <f>L15</f>
        <v>10377.030000000001</v>
      </c>
      <c r="M159" s="95">
        <f>M15</f>
        <v>13183</v>
      </c>
      <c r="N159" s="57">
        <f>M159/I159*100</f>
        <v>134.06895148988102</v>
      </c>
      <c r="O159" s="57">
        <f>M159/J159*100</f>
        <v>100</v>
      </c>
      <c r="P159" s="95">
        <f>P15</f>
        <v>2732</v>
      </c>
      <c r="Q159" s="95">
        <f>Q15</f>
        <v>6103</v>
      </c>
      <c r="R159" s="95">
        <f>R15</f>
        <v>10087</v>
      </c>
      <c r="S159" s="95">
        <f>S15</f>
        <v>13183</v>
      </c>
    </row>
    <row r="160" spans="1:19" ht="12.75" customHeight="1" x14ac:dyDescent="0.25">
      <c r="A160" s="96"/>
      <c r="B160" s="92"/>
      <c r="C160" s="93" t="s">
        <v>33</v>
      </c>
      <c r="D160" s="186" t="s">
        <v>227</v>
      </c>
      <c r="E160" s="186"/>
      <c r="F160" s="50">
        <v>145</v>
      </c>
      <c r="G160" s="84"/>
      <c r="H160" s="94"/>
      <c r="I160" s="94"/>
      <c r="J160" s="95"/>
      <c r="K160" s="94"/>
      <c r="L160" s="95"/>
      <c r="M160" s="95"/>
      <c r="N160" s="57"/>
      <c r="O160" s="57"/>
      <c r="P160" s="95"/>
      <c r="Q160" s="95"/>
      <c r="R160" s="95"/>
      <c r="S160" s="95"/>
    </row>
    <row r="161" spans="1:19" ht="30" customHeight="1" x14ac:dyDescent="0.25">
      <c r="A161" s="96"/>
      <c r="B161" s="92"/>
      <c r="C161" s="93" t="s">
        <v>43</v>
      </c>
      <c r="D161" s="195" t="s">
        <v>228</v>
      </c>
      <c r="E161" s="195"/>
      <c r="F161" s="50">
        <v>146</v>
      </c>
      <c r="G161" s="84"/>
      <c r="H161" s="94"/>
      <c r="I161" s="94"/>
      <c r="J161" s="95"/>
      <c r="K161" s="94"/>
      <c r="L161" s="95"/>
      <c r="M161" s="95"/>
      <c r="N161" s="57"/>
      <c r="O161" s="57"/>
      <c r="P161" s="95"/>
      <c r="Q161" s="95"/>
      <c r="R161" s="95"/>
      <c r="S161" s="95"/>
    </row>
    <row r="162" spans="1:19" ht="28.5" customHeight="1" x14ac:dyDescent="0.25">
      <c r="A162" s="96"/>
      <c r="B162" s="97">
        <v>2</v>
      </c>
      <c r="C162" s="93"/>
      <c r="D162" s="188" t="s">
        <v>229</v>
      </c>
      <c r="E162" s="188"/>
      <c r="F162" s="50">
        <v>147</v>
      </c>
      <c r="G162" s="94">
        <f>G101</f>
        <v>5584</v>
      </c>
      <c r="H162" s="94"/>
      <c r="I162" s="94">
        <f>I101</f>
        <v>5581</v>
      </c>
      <c r="J162" s="95">
        <f>J101</f>
        <v>6578</v>
      </c>
      <c r="K162" s="95"/>
      <c r="L162" s="95">
        <f>L101</f>
        <v>5070.2</v>
      </c>
      <c r="M162" s="95">
        <f>M101</f>
        <v>6578</v>
      </c>
      <c r="N162" s="57">
        <f>M162/I162*100</f>
        <v>117.86418204622828</v>
      </c>
      <c r="O162" s="57">
        <f>M162/J162*100</f>
        <v>100</v>
      </c>
      <c r="P162" s="95">
        <f>P101</f>
        <v>1584</v>
      </c>
      <c r="Q162" s="95">
        <f>Q101</f>
        <v>3188</v>
      </c>
      <c r="R162" s="95">
        <f>R101</f>
        <v>4980</v>
      </c>
      <c r="S162" s="95">
        <f>S101</f>
        <v>6578</v>
      </c>
    </row>
    <row r="163" spans="1:19" ht="12.75" customHeight="1" x14ac:dyDescent="0.25">
      <c r="A163" s="96"/>
      <c r="B163" s="97"/>
      <c r="C163" s="93" t="s">
        <v>33</v>
      </c>
      <c r="D163" s="178"/>
      <c r="E163" s="178"/>
      <c r="F163" s="50">
        <v>148</v>
      </c>
      <c r="G163" s="90"/>
      <c r="H163" s="94"/>
      <c r="I163" s="94"/>
      <c r="J163" s="95"/>
      <c r="K163" s="94"/>
      <c r="L163" s="95"/>
      <c r="M163" s="95"/>
      <c r="N163" s="57"/>
      <c r="O163" s="57"/>
      <c r="P163" s="95"/>
      <c r="Q163" s="95"/>
      <c r="R163" s="95"/>
      <c r="S163" s="95"/>
    </row>
    <row r="164" spans="1:19" ht="12.75" customHeight="1" x14ac:dyDescent="0.25">
      <c r="A164" s="96"/>
      <c r="B164" s="97"/>
      <c r="C164" s="93" t="s">
        <v>43</v>
      </c>
      <c r="D164" s="178"/>
      <c r="E164" s="178"/>
      <c r="F164" s="50">
        <v>149</v>
      </c>
      <c r="G164" s="84"/>
      <c r="H164" s="94"/>
      <c r="I164" s="94"/>
      <c r="J164" s="95"/>
      <c r="K164" s="94"/>
      <c r="L164" s="95"/>
      <c r="M164" s="95"/>
      <c r="N164" s="57"/>
      <c r="O164" s="57"/>
      <c r="P164" s="95"/>
      <c r="Q164" s="95"/>
      <c r="R164" s="95"/>
      <c r="S164" s="95"/>
    </row>
    <row r="165" spans="1:19" ht="12.75" customHeight="1" x14ac:dyDescent="0.25">
      <c r="A165" s="96"/>
      <c r="B165" s="97"/>
      <c r="C165" s="93" t="s">
        <v>45</v>
      </c>
      <c r="D165" s="178"/>
      <c r="E165" s="178"/>
      <c r="F165" s="50">
        <v>150</v>
      </c>
      <c r="G165" s="84"/>
      <c r="H165" s="94"/>
      <c r="I165" s="94"/>
      <c r="J165" s="95"/>
      <c r="K165" s="94"/>
      <c r="L165" s="95"/>
      <c r="M165" s="95"/>
      <c r="N165" s="57"/>
      <c r="O165" s="57"/>
      <c r="P165" s="95"/>
      <c r="Q165" s="95"/>
      <c r="R165" s="95"/>
      <c r="S165" s="95"/>
    </row>
    <row r="166" spans="1:19" ht="12.75" customHeight="1" x14ac:dyDescent="0.25">
      <c r="A166" s="96"/>
      <c r="B166" s="97">
        <v>3</v>
      </c>
      <c r="C166" s="93"/>
      <c r="D166" s="186" t="s">
        <v>230</v>
      </c>
      <c r="E166" s="186"/>
      <c r="F166" s="50">
        <v>151</v>
      </c>
      <c r="G166" s="94">
        <f>G102</f>
        <v>5034</v>
      </c>
      <c r="H166" s="94"/>
      <c r="I166" s="94">
        <f>I102</f>
        <v>5047</v>
      </c>
      <c r="J166" s="95">
        <f>J102</f>
        <v>5748</v>
      </c>
      <c r="K166" s="95"/>
      <c r="L166" s="95">
        <f>L102</f>
        <v>4501.8599999999997</v>
      </c>
      <c r="M166" s="95">
        <f>M102</f>
        <v>5748</v>
      </c>
      <c r="N166" s="57">
        <f t="shared" ref="N166:N172" si="6">M166/I166*100</f>
        <v>113.88943927085397</v>
      </c>
      <c r="O166" s="57">
        <f t="shared" ref="O166:O172" si="7">M166/J166*100</f>
        <v>100</v>
      </c>
      <c r="P166" s="95">
        <f>P102</f>
        <v>1437</v>
      </c>
      <c r="Q166" s="95">
        <f>Q102</f>
        <v>2874</v>
      </c>
      <c r="R166" s="95">
        <f>R102</f>
        <v>4311</v>
      </c>
      <c r="S166" s="95">
        <f>S102</f>
        <v>5748</v>
      </c>
    </row>
    <row r="167" spans="1:19" ht="12.75" customHeight="1" x14ac:dyDescent="0.25">
      <c r="A167" s="196"/>
      <c r="B167" s="98">
        <v>4</v>
      </c>
      <c r="C167" s="40"/>
      <c r="D167" s="186" t="s">
        <v>231</v>
      </c>
      <c r="E167" s="186"/>
      <c r="F167" s="50">
        <v>152</v>
      </c>
      <c r="G167" s="84">
        <v>116</v>
      </c>
      <c r="H167" s="58"/>
      <c r="I167" s="58">
        <v>116</v>
      </c>
      <c r="J167" s="59">
        <v>119</v>
      </c>
      <c r="K167" s="58"/>
      <c r="L167" s="59">
        <v>110</v>
      </c>
      <c r="M167" s="59">
        <v>119</v>
      </c>
      <c r="N167" s="57">
        <f t="shared" si="6"/>
        <v>102.58620689655173</v>
      </c>
      <c r="O167" s="57">
        <f t="shared" si="7"/>
        <v>100</v>
      </c>
      <c r="P167" s="59">
        <v>116</v>
      </c>
      <c r="Q167" s="59">
        <v>119</v>
      </c>
      <c r="R167" s="59">
        <v>119</v>
      </c>
      <c r="S167" s="59">
        <v>119</v>
      </c>
    </row>
    <row r="168" spans="1:19" ht="12.75" customHeight="1" x14ac:dyDescent="0.25">
      <c r="A168" s="196"/>
      <c r="B168" s="98">
        <v>5</v>
      </c>
      <c r="C168" s="40"/>
      <c r="D168" s="186" t="s">
        <v>232</v>
      </c>
      <c r="E168" s="186"/>
      <c r="F168" s="50">
        <v>153</v>
      </c>
      <c r="G168" s="84">
        <v>104.5</v>
      </c>
      <c r="H168" s="58"/>
      <c r="I168" s="58">
        <v>104.5</v>
      </c>
      <c r="J168" s="59">
        <v>113</v>
      </c>
      <c r="K168" s="58"/>
      <c r="L168" s="59">
        <v>108</v>
      </c>
      <c r="M168" s="59">
        <v>113</v>
      </c>
      <c r="N168" s="57">
        <f t="shared" si="6"/>
        <v>108.13397129186603</v>
      </c>
      <c r="O168" s="57">
        <f t="shared" si="7"/>
        <v>100</v>
      </c>
      <c r="P168" s="59">
        <v>110</v>
      </c>
      <c r="Q168" s="59">
        <v>113</v>
      </c>
      <c r="R168" s="59">
        <v>113</v>
      </c>
      <c r="S168" s="59">
        <v>113</v>
      </c>
    </row>
    <row r="169" spans="1:19" ht="12.75" customHeight="1" x14ac:dyDescent="0.25">
      <c r="A169" s="196"/>
      <c r="B169" s="98">
        <v>6</v>
      </c>
      <c r="C169" s="40" t="s">
        <v>33</v>
      </c>
      <c r="D169" s="186" t="s">
        <v>233</v>
      </c>
      <c r="E169" s="186"/>
      <c r="F169" s="74">
        <v>154</v>
      </c>
      <c r="G169" s="58">
        <f>(G162/G168)/12*1000</f>
        <v>4452.9505582137153</v>
      </c>
      <c r="H169" s="58"/>
      <c r="I169" s="58">
        <f>(I162/I168)/12*1000</f>
        <v>4450.5582137161082</v>
      </c>
      <c r="J169" s="59">
        <f>(J162/J168)/12*1000</f>
        <v>4851.0324483775812</v>
      </c>
      <c r="K169" s="59"/>
      <c r="L169" s="59">
        <f>(L162/L168)/10*1000</f>
        <v>4694.6296296296296</v>
      </c>
      <c r="M169" s="59">
        <f>(M162/M168)/12*1000</f>
        <v>4851.0324483775812</v>
      </c>
      <c r="N169" s="57">
        <f t="shared" si="6"/>
        <v>108.99829224629076</v>
      </c>
      <c r="O169" s="57">
        <f t="shared" si="7"/>
        <v>100</v>
      </c>
      <c r="P169" s="59">
        <f>(P162/P168)/3*1000</f>
        <v>4800</v>
      </c>
      <c r="Q169" s="59">
        <f>(Q162/Q168)/6*1000</f>
        <v>4702.0648967551615</v>
      </c>
      <c r="R169" s="59">
        <f>(R162/R168)/9*1000</f>
        <v>4896.7551622418878</v>
      </c>
      <c r="S169" s="59">
        <f>(S162/S168)/12*1000</f>
        <v>4851.0324483775812</v>
      </c>
    </row>
    <row r="170" spans="1:19" ht="27" customHeight="1" x14ac:dyDescent="0.25">
      <c r="A170" s="196"/>
      <c r="B170" s="98"/>
      <c r="C170" s="40" t="s">
        <v>234</v>
      </c>
      <c r="D170" s="195" t="s">
        <v>235</v>
      </c>
      <c r="E170" s="195"/>
      <c r="F170" s="74">
        <v>155</v>
      </c>
      <c r="G170" s="58">
        <f>G162/G168/12*1000</f>
        <v>4452.9505582137153</v>
      </c>
      <c r="H170" s="58"/>
      <c r="I170" s="58">
        <f>I162/I168/12*1000</f>
        <v>4450.5582137161082</v>
      </c>
      <c r="J170" s="59">
        <f>J162/J168/12*1000</f>
        <v>4851.0324483775812</v>
      </c>
      <c r="K170" s="59"/>
      <c r="L170" s="59">
        <f>L162/L168/10*1000</f>
        <v>4694.6296296296296</v>
      </c>
      <c r="M170" s="59">
        <f>M162/M168/12*1000</f>
        <v>4851.0324483775812</v>
      </c>
      <c r="N170" s="57">
        <f t="shared" si="6"/>
        <v>108.99829224629076</v>
      </c>
      <c r="O170" s="57">
        <f t="shared" si="7"/>
        <v>100</v>
      </c>
      <c r="P170" s="59">
        <f>P162/P168/3*1000</f>
        <v>4800</v>
      </c>
      <c r="Q170" s="59">
        <f>Q162/Q168/6*1000</f>
        <v>4702.0648967551615</v>
      </c>
      <c r="R170" s="59">
        <f>R162/R168/9*1000</f>
        <v>4896.7551622418878</v>
      </c>
      <c r="S170" s="59">
        <f>S162/S168/12*1000</f>
        <v>4851.0324483775812</v>
      </c>
    </row>
    <row r="171" spans="1:19" ht="12.75" customHeight="1" x14ac:dyDescent="0.25">
      <c r="A171" s="196"/>
      <c r="B171" s="98">
        <v>7</v>
      </c>
      <c r="C171" s="40" t="s">
        <v>33</v>
      </c>
      <c r="D171" s="186" t="s">
        <v>236</v>
      </c>
      <c r="E171" s="186"/>
      <c r="F171" s="50">
        <v>156</v>
      </c>
      <c r="G171" s="99">
        <f>G15/G168</f>
        <v>93.770334928229659</v>
      </c>
      <c r="H171" s="99"/>
      <c r="I171" s="99">
        <f>I15/I168</f>
        <v>94.095693779904309</v>
      </c>
      <c r="J171" s="59">
        <f>J15/J168</f>
        <v>116.66371681415929</v>
      </c>
      <c r="K171" s="59"/>
      <c r="L171" s="59">
        <f>L15/L168/10*12</f>
        <v>115.30033333333334</v>
      </c>
      <c r="M171" s="59">
        <f>M15/M168</f>
        <v>116.66371681415929</v>
      </c>
      <c r="N171" s="57">
        <f t="shared" si="6"/>
        <v>123.9841188556864</v>
      </c>
      <c r="O171" s="57">
        <f t="shared" si="7"/>
        <v>100</v>
      </c>
      <c r="P171" s="59">
        <f>P15/P168/3*12</f>
        <v>99.345454545454544</v>
      </c>
      <c r="Q171" s="59">
        <f>Q15/Q168/6*12</f>
        <v>108.01769911504425</v>
      </c>
      <c r="R171" s="59">
        <f>R15/R168/9*12</f>
        <v>119.02064896755164</v>
      </c>
      <c r="S171" s="59">
        <f>S15/S168</f>
        <v>116.66371681415929</v>
      </c>
    </row>
    <row r="172" spans="1:19" ht="12.75" customHeight="1" x14ac:dyDescent="0.25">
      <c r="A172" s="196"/>
      <c r="B172" s="98"/>
      <c r="C172" s="40" t="s">
        <v>43</v>
      </c>
      <c r="D172" s="203" t="s">
        <v>237</v>
      </c>
      <c r="E172" s="203"/>
      <c r="F172" s="50">
        <v>157</v>
      </c>
      <c r="G172" s="99">
        <f>G15/G168</f>
        <v>93.770334928229659</v>
      </c>
      <c r="H172" s="99"/>
      <c r="I172" s="99">
        <f>I15/I168</f>
        <v>94.095693779904309</v>
      </c>
      <c r="J172" s="59">
        <f>J15/J168</f>
        <v>116.66371681415929</v>
      </c>
      <c r="K172" s="59"/>
      <c r="L172" s="59">
        <f>L15/L168/10*12</f>
        <v>115.30033333333334</v>
      </c>
      <c r="M172" s="59">
        <f>M15/M168</f>
        <v>116.66371681415929</v>
      </c>
      <c r="N172" s="57">
        <f t="shared" si="6"/>
        <v>123.9841188556864</v>
      </c>
      <c r="O172" s="57">
        <f t="shared" si="7"/>
        <v>100</v>
      </c>
      <c r="P172" s="59">
        <f>P15/P168/3*12</f>
        <v>99.345454545454544</v>
      </c>
      <c r="Q172" s="59">
        <f>Q15/Q168/6*12</f>
        <v>108.01769911504425</v>
      </c>
      <c r="R172" s="59">
        <f>R15/R168/9*12</f>
        <v>119.02064896755164</v>
      </c>
      <c r="S172" s="59">
        <f>S15/S168</f>
        <v>116.66371681415929</v>
      </c>
    </row>
    <row r="173" spans="1:19" ht="12.75" customHeight="1" x14ac:dyDescent="0.25">
      <c r="A173" s="196"/>
      <c r="B173" s="98"/>
      <c r="C173" s="40" t="s">
        <v>45</v>
      </c>
      <c r="D173" s="186" t="s">
        <v>238</v>
      </c>
      <c r="E173" s="186"/>
      <c r="F173" s="50">
        <v>158</v>
      </c>
      <c r="G173" s="84"/>
      <c r="H173" s="99"/>
      <c r="I173" s="99"/>
      <c r="J173" s="59"/>
      <c r="K173" s="99"/>
      <c r="L173" s="59"/>
      <c r="M173" s="59"/>
      <c r="N173" s="57"/>
      <c r="O173" s="57"/>
      <c r="P173" s="59"/>
      <c r="Q173" s="59"/>
      <c r="R173" s="59"/>
      <c r="S173" s="59"/>
    </row>
    <row r="174" spans="1:19" ht="12.75" customHeight="1" x14ac:dyDescent="0.25">
      <c r="A174" s="196"/>
      <c r="B174" s="98"/>
      <c r="C174" s="40" t="s">
        <v>107</v>
      </c>
      <c r="D174" s="186" t="s">
        <v>239</v>
      </c>
      <c r="E174" s="186"/>
      <c r="F174" s="50">
        <v>159</v>
      </c>
      <c r="G174" s="84"/>
      <c r="H174" s="99"/>
      <c r="I174" s="99"/>
      <c r="J174" s="59"/>
      <c r="K174" s="99"/>
      <c r="L174" s="59"/>
      <c r="M174" s="59"/>
      <c r="N174" s="57"/>
      <c r="O174" s="57"/>
      <c r="P174" s="59"/>
      <c r="Q174" s="59"/>
      <c r="R174" s="59"/>
      <c r="S174" s="59"/>
    </row>
    <row r="175" spans="1:19" ht="15.75" x14ac:dyDescent="0.25">
      <c r="A175" s="196"/>
      <c r="B175" s="98"/>
      <c r="C175" s="40"/>
      <c r="D175" s="54"/>
      <c r="E175" s="54" t="s">
        <v>240</v>
      </c>
      <c r="F175" s="50">
        <v>160</v>
      </c>
      <c r="G175" s="84"/>
      <c r="H175" s="99"/>
      <c r="I175" s="99"/>
      <c r="J175" s="59"/>
      <c r="K175" s="99"/>
      <c r="L175" s="59"/>
      <c r="M175" s="59"/>
      <c r="N175" s="57"/>
      <c r="O175" s="57"/>
      <c r="P175" s="59"/>
      <c r="Q175" s="59"/>
      <c r="R175" s="59"/>
      <c r="S175" s="59"/>
    </row>
    <row r="176" spans="1:19" ht="15.75" x14ac:dyDescent="0.25">
      <c r="A176" s="196"/>
      <c r="B176" s="98"/>
      <c r="C176" s="40"/>
      <c r="D176" s="54"/>
      <c r="E176" s="54" t="s">
        <v>241</v>
      </c>
      <c r="F176" s="50">
        <v>161</v>
      </c>
      <c r="G176" s="84"/>
      <c r="H176" s="99"/>
      <c r="I176" s="99"/>
      <c r="J176" s="59"/>
      <c r="K176" s="99"/>
      <c r="L176" s="59"/>
      <c r="M176" s="59"/>
      <c r="N176" s="57"/>
      <c r="O176" s="57"/>
      <c r="P176" s="59"/>
      <c r="Q176" s="59"/>
      <c r="R176" s="59"/>
      <c r="S176" s="59"/>
    </row>
    <row r="177" spans="1:19" ht="15.75" x14ac:dyDescent="0.25">
      <c r="A177" s="196"/>
      <c r="B177" s="98"/>
      <c r="C177" s="40"/>
      <c r="D177" s="54"/>
      <c r="E177" s="54" t="s">
        <v>242</v>
      </c>
      <c r="F177" s="50">
        <v>162</v>
      </c>
      <c r="G177" s="84"/>
      <c r="H177" s="99"/>
      <c r="I177" s="99"/>
      <c r="J177" s="59"/>
      <c r="K177" s="99"/>
      <c r="L177" s="59"/>
      <c r="M177" s="59"/>
      <c r="N177" s="57"/>
      <c r="O177" s="57"/>
      <c r="P177" s="59"/>
      <c r="Q177" s="59"/>
      <c r="R177" s="59"/>
      <c r="S177" s="59"/>
    </row>
    <row r="178" spans="1:19" ht="25.5" x14ac:dyDescent="0.25">
      <c r="A178" s="196"/>
      <c r="B178" s="98"/>
      <c r="C178" s="40"/>
      <c r="D178" s="54"/>
      <c r="E178" s="54" t="s">
        <v>243</v>
      </c>
      <c r="F178" s="50">
        <v>163</v>
      </c>
      <c r="G178" s="84"/>
      <c r="H178" s="99"/>
      <c r="I178" s="99"/>
      <c r="J178" s="59"/>
      <c r="K178" s="99"/>
      <c r="L178" s="59"/>
      <c r="M178" s="59"/>
      <c r="N178" s="57"/>
      <c r="O178" s="57"/>
      <c r="P178" s="59"/>
      <c r="Q178" s="59"/>
      <c r="R178" s="59"/>
      <c r="S178" s="59"/>
    </row>
    <row r="179" spans="1:19" ht="12.75" customHeight="1" x14ac:dyDescent="0.25">
      <c r="A179" s="100"/>
      <c r="B179" s="101">
        <v>8</v>
      </c>
      <c r="C179" s="102"/>
      <c r="D179" s="193" t="s">
        <v>244</v>
      </c>
      <c r="E179" s="193"/>
      <c r="F179" s="50">
        <v>164</v>
      </c>
      <c r="G179" s="84"/>
      <c r="H179" s="58"/>
      <c r="I179" s="58">
        <v>31</v>
      </c>
      <c r="J179" s="59">
        <v>31</v>
      </c>
      <c r="K179" s="58"/>
      <c r="L179" s="59">
        <v>0</v>
      </c>
      <c r="M179" s="59">
        <v>31</v>
      </c>
      <c r="N179" s="57">
        <f>M179/I179*100</f>
        <v>100</v>
      </c>
      <c r="O179" s="57">
        <f>M179/J179*100</f>
        <v>100</v>
      </c>
      <c r="P179" s="59">
        <v>31</v>
      </c>
      <c r="Q179" s="59">
        <v>31</v>
      </c>
      <c r="R179" s="59">
        <v>31</v>
      </c>
      <c r="S179" s="59">
        <v>31</v>
      </c>
    </row>
    <row r="180" spans="1:19" ht="12.75" customHeight="1" x14ac:dyDescent="0.25">
      <c r="A180" s="103"/>
      <c r="B180" s="104">
        <v>9</v>
      </c>
      <c r="C180" s="49"/>
      <c r="D180" s="193" t="s">
        <v>245</v>
      </c>
      <c r="E180" s="193"/>
      <c r="F180" s="50">
        <v>165</v>
      </c>
      <c r="G180" s="58">
        <f>G181+G182+G183+G184+G185</f>
        <v>100</v>
      </c>
      <c r="H180" s="58"/>
      <c r="I180" s="58">
        <f>I181+I182+I183+I184+I185</f>
        <v>236</v>
      </c>
      <c r="J180" s="59">
        <f>J181+J182+J183+J184+J185</f>
        <v>200</v>
      </c>
      <c r="K180" s="58"/>
      <c r="L180" s="59">
        <v>190</v>
      </c>
      <c r="M180" s="59">
        <f>M181+M182+M183+M184+M185</f>
        <v>200</v>
      </c>
      <c r="N180" s="57">
        <f>M180/I180*100</f>
        <v>84.745762711864401</v>
      </c>
      <c r="O180" s="57">
        <f>M180/J180*100</f>
        <v>100</v>
      </c>
      <c r="P180" s="59">
        <f>P181+P182+P183+P184+P185</f>
        <v>200</v>
      </c>
      <c r="Q180" s="59">
        <f>Q181+Q182+Q183+Q184+Q185</f>
        <v>200</v>
      </c>
      <c r="R180" s="59">
        <f>R181+R182+R183+R184+R185</f>
        <v>200</v>
      </c>
      <c r="S180" s="59">
        <f>S181+S182+S183+S184+S185</f>
        <v>200</v>
      </c>
    </row>
    <row r="181" spans="1:19" ht="25.5" x14ac:dyDescent="0.25">
      <c r="A181" s="105"/>
      <c r="B181" s="104"/>
      <c r="C181" s="49"/>
      <c r="D181" s="89"/>
      <c r="E181" s="65" t="s">
        <v>246</v>
      </c>
      <c r="F181" s="50">
        <v>166</v>
      </c>
      <c r="G181" s="84"/>
      <c r="H181" s="58"/>
      <c r="I181" s="58"/>
      <c r="J181" s="59"/>
      <c r="K181" s="58"/>
      <c r="L181" s="59"/>
      <c r="M181" s="59"/>
      <c r="N181" s="57"/>
      <c r="O181" s="57"/>
      <c r="P181" s="59"/>
      <c r="Q181" s="59"/>
      <c r="R181" s="59"/>
      <c r="S181" s="59"/>
    </row>
    <row r="182" spans="1:19" ht="15.75" x14ac:dyDescent="0.25">
      <c r="A182" s="103"/>
      <c r="B182" s="104"/>
      <c r="C182" s="49"/>
      <c r="D182" s="89"/>
      <c r="E182" s="65" t="s">
        <v>247</v>
      </c>
      <c r="F182" s="50">
        <v>167</v>
      </c>
      <c r="G182" s="84"/>
      <c r="H182" s="58"/>
      <c r="I182" s="58"/>
      <c r="J182" s="59"/>
      <c r="K182" s="58"/>
      <c r="L182" s="59"/>
      <c r="M182" s="59"/>
      <c r="N182" s="57"/>
      <c r="O182" s="57"/>
      <c r="P182" s="59"/>
      <c r="Q182" s="59"/>
      <c r="R182" s="59"/>
      <c r="S182" s="59"/>
    </row>
    <row r="183" spans="1:19" ht="15.75" x14ac:dyDescent="0.25">
      <c r="A183" s="103"/>
      <c r="B183" s="104"/>
      <c r="C183" s="49"/>
      <c r="D183" s="89"/>
      <c r="E183" s="89" t="s">
        <v>248</v>
      </c>
      <c r="F183" s="50">
        <v>168</v>
      </c>
      <c r="G183" s="84"/>
      <c r="H183" s="58"/>
      <c r="I183" s="58"/>
      <c r="J183" s="59"/>
      <c r="K183" s="58"/>
      <c r="L183" s="59"/>
      <c r="M183" s="59"/>
      <c r="N183" s="57"/>
      <c r="O183" s="57"/>
      <c r="P183" s="59"/>
      <c r="Q183" s="59"/>
      <c r="R183" s="59"/>
      <c r="S183" s="59"/>
    </row>
    <row r="184" spans="1:19" ht="15.75" x14ac:dyDescent="0.25">
      <c r="A184" s="103"/>
      <c r="B184" s="104"/>
      <c r="C184" s="49"/>
      <c r="D184" s="89"/>
      <c r="E184" s="89" t="s">
        <v>249</v>
      </c>
      <c r="F184" s="50">
        <v>169</v>
      </c>
      <c r="G184" s="84"/>
      <c r="H184" s="58"/>
      <c r="I184" s="58"/>
      <c r="J184" s="59"/>
      <c r="K184" s="58"/>
      <c r="L184" s="59"/>
      <c r="M184" s="59"/>
      <c r="N184" s="57"/>
      <c r="O184" s="57"/>
      <c r="P184" s="59"/>
      <c r="Q184" s="59"/>
      <c r="R184" s="59"/>
      <c r="S184" s="59"/>
    </row>
    <row r="185" spans="1:19" ht="15.75" x14ac:dyDescent="0.25">
      <c r="A185" s="106"/>
      <c r="B185" s="104"/>
      <c r="C185" s="49"/>
      <c r="D185" s="89"/>
      <c r="E185" s="89" t="s">
        <v>250</v>
      </c>
      <c r="F185" s="50">
        <v>170</v>
      </c>
      <c r="G185" s="84">
        <v>100</v>
      </c>
      <c r="H185" s="58"/>
      <c r="I185" s="58">
        <v>236</v>
      </c>
      <c r="J185" s="59">
        <v>200</v>
      </c>
      <c r="K185" s="58"/>
      <c r="L185" s="59">
        <v>190</v>
      </c>
      <c r="M185" s="59">
        <v>200</v>
      </c>
      <c r="N185" s="57">
        <f>M185/I185*100</f>
        <v>84.745762711864401</v>
      </c>
      <c r="O185" s="57">
        <f>M185/J185*100</f>
        <v>100</v>
      </c>
      <c r="P185" s="59">
        <v>200</v>
      </c>
      <c r="Q185" s="59">
        <v>200</v>
      </c>
      <c r="R185" s="59">
        <v>200</v>
      </c>
      <c r="S185" s="59">
        <v>200</v>
      </c>
    </row>
    <row r="186" spans="1:19" ht="12.75" customHeight="1" x14ac:dyDescent="0.25">
      <c r="A186" s="49"/>
      <c r="B186" s="49">
        <v>10</v>
      </c>
      <c r="C186" s="49"/>
      <c r="D186" s="204" t="s">
        <v>251</v>
      </c>
      <c r="E186" s="204"/>
      <c r="F186" s="107">
        <v>171</v>
      </c>
      <c r="G186" s="84"/>
      <c r="H186" s="108"/>
      <c r="I186" s="108"/>
      <c r="J186" s="108"/>
      <c r="K186" s="108"/>
      <c r="L186" s="109"/>
      <c r="M186" s="108"/>
      <c r="N186" s="110"/>
      <c r="O186" s="57"/>
      <c r="P186" s="109"/>
      <c r="Q186" s="109"/>
      <c r="R186" s="109"/>
      <c r="S186" s="109"/>
    </row>
    <row r="187" spans="1:19" x14ac:dyDescent="0.2">
      <c r="A187" s="78"/>
      <c r="B187" s="78"/>
      <c r="C187" s="78"/>
      <c r="D187" s="111"/>
      <c r="E187" s="111"/>
      <c r="F187" s="112"/>
      <c r="G187" s="113"/>
      <c r="H187" s="113"/>
      <c r="I187" s="113"/>
      <c r="J187" s="113"/>
      <c r="K187" s="113"/>
      <c r="L187" s="114"/>
      <c r="M187" s="113"/>
      <c r="N187" s="115"/>
      <c r="O187" s="115"/>
      <c r="P187" s="114"/>
      <c r="Q187" s="114"/>
      <c r="R187" s="114"/>
      <c r="S187" s="114"/>
    </row>
    <row r="188" spans="1:19" x14ac:dyDescent="0.2">
      <c r="A188" s="78"/>
      <c r="B188" s="78"/>
      <c r="C188" s="78"/>
      <c r="D188" s="111"/>
      <c r="E188" s="111"/>
      <c r="F188" s="112"/>
      <c r="G188" s="113"/>
      <c r="H188" s="113"/>
      <c r="I188" s="113"/>
      <c r="J188" s="113"/>
      <c r="K188" s="113"/>
      <c r="L188" s="114"/>
      <c r="M188" s="113"/>
      <c r="N188" s="115"/>
      <c r="O188" s="115"/>
      <c r="P188" s="114"/>
      <c r="Q188" s="114"/>
      <c r="R188" s="114"/>
      <c r="S188" s="114"/>
    </row>
    <row r="189" spans="1:19" ht="12.75" customHeight="1" x14ac:dyDescent="0.2">
      <c r="A189" s="78"/>
      <c r="B189" s="78"/>
      <c r="C189" s="78"/>
      <c r="D189" s="78"/>
      <c r="E189" s="198" t="s">
        <v>252</v>
      </c>
      <c r="F189" s="198"/>
      <c r="G189" s="27"/>
      <c r="H189" s="27"/>
      <c r="I189" s="199" t="s">
        <v>253</v>
      </c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</row>
    <row r="190" spans="1:19" x14ac:dyDescent="0.2">
      <c r="A190" s="78"/>
      <c r="B190" s="78"/>
      <c r="C190" s="78"/>
      <c r="D190" s="78"/>
      <c r="E190" s="116" t="s">
        <v>254</v>
      </c>
      <c r="F190" s="112"/>
      <c r="G190" s="113"/>
      <c r="H190" s="113"/>
      <c r="I190" s="200" t="s">
        <v>255</v>
      </c>
      <c r="J190" s="200"/>
      <c r="K190" s="200"/>
      <c r="L190" s="200"/>
      <c r="M190" s="200"/>
      <c r="N190" s="200"/>
      <c r="O190" s="200"/>
      <c r="P190" s="200"/>
      <c r="Q190" s="200"/>
      <c r="R190" s="200"/>
      <c r="S190" s="200"/>
    </row>
    <row r="191" spans="1:19" x14ac:dyDescent="0.2">
      <c r="A191" s="78"/>
      <c r="B191" s="78"/>
      <c r="C191" s="78"/>
      <c r="D191" s="78"/>
      <c r="E191" s="117"/>
      <c r="F191" s="112"/>
      <c r="G191" s="113"/>
      <c r="H191" s="113"/>
      <c r="I191" s="200"/>
      <c r="J191" s="200"/>
      <c r="K191" s="200"/>
      <c r="L191" s="200"/>
      <c r="M191" s="200"/>
      <c r="N191" s="200"/>
      <c r="O191" s="200"/>
      <c r="P191" s="200"/>
      <c r="Q191" s="200"/>
      <c r="R191" s="200"/>
      <c r="S191" s="200"/>
    </row>
    <row r="192" spans="1:19" x14ac:dyDescent="0.2">
      <c r="A192" s="201"/>
      <c r="B192" s="201"/>
      <c r="C192" s="202"/>
      <c r="D192" s="202"/>
      <c r="E192" s="202"/>
      <c r="F192" s="202"/>
      <c r="G192" s="202"/>
      <c r="H192" s="202"/>
      <c r="I192" s="202"/>
      <c r="J192" s="202"/>
      <c r="K192" s="202"/>
      <c r="L192" s="202"/>
      <c r="M192" s="202"/>
      <c r="N192" s="202"/>
      <c r="O192" s="202"/>
      <c r="P192" s="202"/>
      <c r="Q192" s="118"/>
      <c r="R192" s="118"/>
      <c r="S192" s="118"/>
    </row>
    <row r="193" spans="1:19" x14ac:dyDescent="0.2">
      <c r="A193" s="78"/>
      <c r="B193" s="78"/>
      <c r="C193" s="78"/>
      <c r="D193" s="78"/>
      <c r="E193" s="119" t="s">
        <v>256</v>
      </c>
      <c r="F193" s="119"/>
      <c r="G193" s="113"/>
      <c r="H193" s="113"/>
      <c r="I193" s="113"/>
      <c r="J193" s="113"/>
      <c r="K193" s="113"/>
      <c r="L193" s="114"/>
      <c r="M193" s="113"/>
      <c r="N193" s="115"/>
      <c r="O193" s="115"/>
      <c r="P193" s="114"/>
      <c r="Q193" s="114"/>
      <c r="R193" s="114"/>
      <c r="S193" s="114"/>
    </row>
    <row r="194" spans="1:19" ht="12.75" customHeight="1" x14ac:dyDescent="0.2">
      <c r="A194" s="78"/>
      <c r="B194" s="78"/>
      <c r="C194" s="78"/>
      <c r="D194" s="78"/>
      <c r="E194" s="197" t="s">
        <v>257</v>
      </c>
      <c r="F194" s="197"/>
      <c r="G194" s="113"/>
      <c r="H194" s="113"/>
      <c r="I194" s="113"/>
      <c r="J194" s="113"/>
      <c r="K194" s="113"/>
      <c r="L194" s="114"/>
      <c r="M194" s="113"/>
      <c r="N194" s="120" t="s">
        <v>258</v>
      </c>
      <c r="O194" s="115"/>
      <c r="P194" s="114"/>
      <c r="Q194" s="120"/>
      <c r="R194" s="114"/>
      <c r="S194" s="114"/>
    </row>
    <row r="195" spans="1:19" x14ac:dyDescent="0.2">
      <c r="A195" s="78"/>
      <c r="B195" s="78"/>
      <c r="C195" s="78"/>
      <c r="D195" s="78"/>
      <c r="E195" s="117"/>
      <c r="F195" s="112"/>
      <c r="G195" s="113"/>
      <c r="H195" s="113"/>
      <c r="I195" s="113"/>
      <c r="J195" s="113"/>
      <c r="K195" s="113"/>
      <c r="L195" s="114"/>
      <c r="M195" s="113"/>
      <c r="N195" s="114" t="s">
        <v>259</v>
      </c>
      <c r="O195" s="115"/>
      <c r="P195" s="114"/>
      <c r="Q195" s="114"/>
      <c r="R195" s="114"/>
      <c r="S195" s="114"/>
    </row>
    <row r="196" spans="1:19" x14ac:dyDescent="0.2">
      <c r="A196" s="78"/>
      <c r="B196" s="78"/>
      <c r="C196" s="78"/>
      <c r="D196" s="78"/>
      <c r="E196" s="117"/>
      <c r="F196" s="112"/>
      <c r="G196" s="113"/>
      <c r="H196" s="113"/>
      <c r="I196" s="113"/>
      <c r="J196" s="113"/>
      <c r="K196" s="113"/>
      <c r="L196" s="114"/>
      <c r="M196" s="113"/>
      <c r="N196" s="115"/>
      <c r="O196" s="115"/>
      <c r="P196" s="114"/>
      <c r="Q196" s="114"/>
      <c r="R196" s="114"/>
      <c r="S196" s="114"/>
    </row>
    <row r="197" spans="1:19" x14ac:dyDescent="0.2">
      <c r="A197" s="78"/>
      <c r="B197" s="78"/>
      <c r="C197" s="78"/>
      <c r="D197" s="78"/>
      <c r="E197" s="117"/>
      <c r="F197" s="112"/>
      <c r="G197" s="113"/>
      <c r="H197" s="113"/>
      <c r="I197" s="113"/>
      <c r="J197" s="113"/>
      <c r="K197" s="113"/>
      <c r="L197" s="114"/>
      <c r="M197" s="113"/>
      <c r="N197" s="115"/>
      <c r="O197" s="115"/>
      <c r="P197" s="114"/>
      <c r="Q197" s="114"/>
      <c r="R197" s="114"/>
      <c r="S197" s="114"/>
    </row>
  </sheetData>
  <sheetProtection selectLockedCells="1" selectUnlockedCells="1"/>
  <mergeCells count="138">
    <mergeCell ref="E194:F194"/>
    <mergeCell ref="E189:F189"/>
    <mergeCell ref="I189:S189"/>
    <mergeCell ref="I190:S190"/>
    <mergeCell ref="I191:S191"/>
    <mergeCell ref="A192:B192"/>
    <mergeCell ref="C192:P192"/>
    <mergeCell ref="D172:E172"/>
    <mergeCell ref="D173:E173"/>
    <mergeCell ref="D174:E174"/>
    <mergeCell ref="D179:E179"/>
    <mergeCell ref="D180:E180"/>
    <mergeCell ref="D186:E186"/>
    <mergeCell ref="D163:E163"/>
    <mergeCell ref="D164:E164"/>
    <mergeCell ref="D165:E165"/>
    <mergeCell ref="D166:E166"/>
    <mergeCell ref="A167:A178"/>
    <mergeCell ref="D167:E167"/>
    <mergeCell ref="D168:E168"/>
    <mergeCell ref="D169:E169"/>
    <mergeCell ref="D170:E170"/>
    <mergeCell ref="D171:E171"/>
    <mergeCell ref="D157:E157"/>
    <mergeCell ref="D158:E158"/>
    <mergeCell ref="D159:E159"/>
    <mergeCell ref="D160:E160"/>
    <mergeCell ref="D161:E161"/>
    <mergeCell ref="D162:E162"/>
    <mergeCell ref="B146:B152"/>
    <mergeCell ref="D146:E146"/>
    <mergeCell ref="D149:E149"/>
    <mergeCell ref="D152:E152"/>
    <mergeCell ref="D153:E153"/>
    <mergeCell ref="D154:E154"/>
    <mergeCell ref="D132:E132"/>
    <mergeCell ref="D133:E133"/>
    <mergeCell ref="D134:E134"/>
    <mergeCell ref="D135:E135"/>
    <mergeCell ref="D136:E136"/>
    <mergeCell ref="D145:E145"/>
    <mergeCell ref="D126:E126"/>
    <mergeCell ref="D127:E127"/>
    <mergeCell ref="C128:E128"/>
    <mergeCell ref="D129:E129"/>
    <mergeCell ref="D130:E130"/>
    <mergeCell ref="D131:E131"/>
    <mergeCell ref="D116:E116"/>
    <mergeCell ref="D117:E117"/>
    <mergeCell ref="D118:E118"/>
    <mergeCell ref="C119:C125"/>
    <mergeCell ref="D119:E119"/>
    <mergeCell ref="D122:E122"/>
    <mergeCell ref="D125:E125"/>
    <mergeCell ref="D110:E110"/>
    <mergeCell ref="D111:E111"/>
    <mergeCell ref="D112:E112"/>
    <mergeCell ref="D113:E113"/>
    <mergeCell ref="D114:E114"/>
    <mergeCell ref="D115:E115"/>
    <mergeCell ref="C103:C105"/>
    <mergeCell ref="D103:E103"/>
    <mergeCell ref="D104:E104"/>
    <mergeCell ref="D105:E105"/>
    <mergeCell ref="D106:E106"/>
    <mergeCell ref="D107:E107"/>
    <mergeCell ref="D97:E97"/>
    <mergeCell ref="D98:E98"/>
    <mergeCell ref="D99:E99"/>
    <mergeCell ref="C100:E100"/>
    <mergeCell ref="D101:E101"/>
    <mergeCell ref="D102:E102"/>
    <mergeCell ref="D94:E94"/>
    <mergeCell ref="D95:E95"/>
    <mergeCell ref="D96:E96"/>
    <mergeCell ref="D77:E77"/>
    <mergeCell ref="D78:E78"/>
    <mergeCell ref="D79:E79"/>
    <mergeCell ref="D80:E80"/>
    <mergeCell ref="D81:E81"/>
    <mergeCell ref="D82:E82"/>
    <mergeCell ref="B42:E42"/>
    <mergeCell ref="A43:A153"/>
    <mergeCell ref="C43:E43"/>
    <mergeCell ref="B44:B136"/>
    <mergeCell ref="C44:E44"/>
    <mergeCell ref="D45:E45"/>
    <mergeCell ref="D46:E46"/>
    <mergeCell ref="D47:E47"/>
    <mergeCell ref="D51:E51"/>
    <mergeCell ref="D60:E60"/>
    <mergeCell ref="D61:E61"/>
    <mergeCell ref="D62:E62"/>
    <mergeCell ref="D64:E64"/>
    <mergeCell ref="D71:E71"/>
    <mergeCell ref="D76:E76"/>
    <mergeCell ref="D52:E52"/>
    <mergeCell ref="D53:E53"/>
    <mergeCell ref="D54:E54"/>
    <mergeCell ref="D55:E55"/>
    <mergeCell ref="D56:E56"/>
    <mergeCell ref="D59:E59"/>
    <mergeCell ref="D83:E83"/>
    <mergeCell ref="D92:E92"/>
    <mergeCell ref="C93:E93"/>
    <mergeCell ref="B13:C13"/>
    <mergeCell ref="D13:E13"/>
    <mergeCell ref="D14:E14"/>
    <mergeCell ref="A15:A41"/>
    <mergeCell ref="D15:E15"/>
    <mergeCell ref="B16:B26"/>
    <mergeCell ref="D16:E16"/>
    <mergeCell ref="D21:E21"/>
    <mergeCell ref="B36:B40"/>
    <mergeCell ref="D36:E36"/>
    <mergeCell ref="D37:E37"/>
    <mergeCell ref="D38:E38"/>
    <mergeCell ref="D39:E39"/>
    <mergeCell ref="D40:E40"/>
    <mergeCell ref="D22:E22"/>
    <mergeCell ref="C23:C24"/>
    <mergeCell ref="D25:E25"/>
    <mergeCell ref="D26:E26"/>
    <mergeCell ref="D27:E27"/>
    <mergeCell ref="D35:E35"/>
    <mergeCell ref="D41:E41"/>
    <mergeCell ref="A7:S7"/>
    <mergeCell ref="A10:C12"/>
    <mergeCell ref="D10:E12"/>
    <mergeCell ref="F10:F12"/>
    <mergeCell ref="G10:I10"/>
    <mergeCell ref="J10:L10"/>
    <mergeCell ref="P10:S10"/>
    <mergeCell ref="G11:H11"/>
    <mergeCell ref="I11:I12"/>
    <mergeCell ref="J11:K11"/>
    <mergeCell ref="L11:L12"/>
    <mergeCell ref="P11:S11"/>
  </mergeCells>
  <pageMargins left="0.42986111111111114" right="0.39027777777777778" top="0.98402777777777772" bottom="0.98402777777777772" header="0.51180555555555551" footer="0.51180555555555551"/>
  <pageSetup paperSize="9" firstPageNumber="0" fitToHeight="7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topLeftCell="A64" zoomScaleNormal="100" workbookViewId="0">
      <selection activeCell="E79" sqref="E78:E79"/>
    </sheetView>
  </sheetViews>
  <sheetFormatPr defaultRowHeight="12.75" x14ac:dyDescent="0.2"/>
  <cols>
    <col min="1" max="1" width="3" customWidth="1"/>
    <col min="2" max="2" width="3.5703125" customWidth="1"/>
    <col min="3" max="3" width="3" customWidth="1"/>
    <col min="4" max="4" width="4.5703125" customWidth="1"/>
    <col min="5" max="5" width="35.140625" customWidth="1"/>
    <col min="9" max="9" width="9.140625" style="121"/>
    <col min="10" max="10" width="9.140625" style="122"/>
  </cols>
  <sheetData>
    <row r="1" spans="1:13" x14ac:dyDescent="0.2">
      <c r="A1" s="123"/>
      <c r="B1" s="124"/>
      <c r="C1" s="125"/>
      <c r="D1" s="124"/>
      <c r="E1" s="126"/>
      <c r="F1" s="8"/>
      <c r="G1" s="127"/>
      <c r="H1" s="128"/>
      <c r="I1" s="13"/>
      <c r="J1" s="129"/>
      <c r="K1" s="130"/>
      <c r="L1" s="130"/>
      <c r="M1" s="130"/>
    </row>
    <row r="2" spans="1:13" x14ac:dyDescent="0.2">
      <c r="A2" s="123"/>
      <c r="B2" s="124"/>
      <c r="C2" s="125"/>
      <c r="D2" s="124"/>
      <c r="E2" s="126"/>
      <c r="F2" s="8"/>
      <c r="G2" s="127"/>
      <c r="H2" s="128"/>
      <c r="I2" s="13"/>
      <c r="J2" s="129"/>
      <c r="K2" s="130"/>
      <c r="L2" s="130"/>
      <c r="M2" s="130"/>
    </row>
    <row r="3" spans="1:13" x14ac:dyDescent="0.2">
      <c r="A3" s="123"/>
      <c r="B3" s="124"/>
      <c r="C3" s="125"/>
      <c r="D3" s="124"/>
      <c r="E3" s="126"/>
      <c r="F3" s="18"/>
      <c r="G3" s="131"/>
      <c r="H3" s="132"/>
      <c r="I3" s="13"/>
      <c r="J3" s="129"/>
      <c r="K3" s="130"/>
      <c r="L3" s="205" t="s">
        <v>330</v>
      </c>
      <c r="M3" s="205"/>
    </row>
    <row r="4" spans="1:13" ht="12.75" customHeight="1" x14ac:dyDescent="0.2">
      <c r="A4" s="206" t="s">
        <v>260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</row>
    <row r="5" spans="1:13" x14ac:dyDescent="0.2">
      <c r="A5" s="201" t="s">
        <v>329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</row>
    <row r="6" spans="1:13" x14ac:dyDescent="0.2">
      <c r="A6" s="137"/>
      <c r="B6" s="137"/>
      <c r="C6" s="138"/>
      <c r="D6" s="137"/>
      <c r="E6" s="139"/>
      <c r="F6" s="140"/>
      <c r="G6" s="141"/>
      <c r="H6" s="132"/>
      <c r="I6" s="13"/>
      <c r="J6" s="129"/>
      <c r="K6" s="130"/>
      <c r="L6" s="130"/>
      <c r="M6" s="132" t="s">
        <v>261</v>
      </c>
    </row>
    <row r="7" spans="1:13" ht="12.75" customHeight="1" x14ac:dyDescent="0.2">
      <c r="A7" s="207"/>
      <c r="B7" s="207"/>
      <c r="C7" s="207"/>
      <c r="D7" s="208" t="s">
        <v>6</v>
      </c>
      <c r="E7" s="208"/>
      <c r="F7" s="208" t="s">
        <v>7</v>
      </c>
      <c r="G7" s="209" t="s">
        <v>262</v>
      </c>
      <c r="H7" s="208" t="s">
        <v>263</v>
      </c>
      <c r="I7" s="210" t="s">
        <v>264</v>
      </c>
      <c r="J7" s="211" t="s">
        <v>265</v>
      </c>
      <c r="K7" s="211" t="s">
        <v>266</v>
      </c>
      <c r="L7" s="211" t="s">
        <v>21</v>
      </c>
      <c r="M7" s="211"/>
    </row>
    <row r="8" spans="1:13" ht="50.25" customHeight="1" x14ac:dyDescent="0.2">
      <c r="A8" s="207"/>
      <c r="B8" s="207"/>
      <c r="C8" s="207"/>
      <c r="D8" s="208"/>
      <c r="E8" s="208"/>
      <c r="F8" s="208"/>
      <c r="G8" s="209"/>
      <c r="H8" s="208"/>
      <c r="I8" s="210"/>
      <c r="J8" s="211"/>
      <c r="K8" s="211"/>
      <c r="L8" s="144" t="s">
        <v>267</v>
      </c>
      <c r="M8" s="144" t="s">
        <v>268</v>
      </c>
    </row>
    <row r="9" spans="1:13" x14ac:dyDescent="0.2">
      <c r="A9" s="143">
        <v>0</v>
      </c>
      <c r="B9" s="208">
        <v>1</v>
      </c>
      <c r="C9" s="208"/>
      <c r="D9" s="212">
        <v>2</v>
      </c>
      <c r="E9" s="212"/>
      <c r="F9" s="145">
        <v>3</v>
      </c>
      <c r="G9" s="146">
        <v>4</v>
      </c>
      <c r="H9" s="145">
        <v>5</v>
      </c>
      <c r="I9" s="147" t="s">
        <v>269</v>
      </c>
      <c r="J9" s="148">
        <v>7</v>
      </c>
      <c r="K9" s="148">
        <v>8</v>
      </c>
      <c r="L9" s="148">
        <v>9</v>
      </c>
      <c r="M9" s="148">
        <v>10</v>
      </c>
    </row>
    <row r="10" spans="1:13" ht="12.75" customHeight="1" x14ac:dyDescent="0.2">
      <c r="A10" s="142" t="s">
        <v>30</v>
      </c>
      <c r="B10" s="143"/>
      <c r="C10" s="149"/>
      <c r="D10" s="213" t="s">
        <v>270</v>
      </c>
      <c r="E10" s="213"/>
      <c r="F10" s="145">
        <v>1</v>
      </c>
      <c r="G10" s="151">
        <f>G11+G14+G15</f>
        <v>13184</v>
      </c>
      <c r="H10" s="151">
        <f>H11+H14+H15</f>
        <v>13184</v>
      </c>
      <c r="I10" s="152">
        <f>H10/G10*100</f>
        <v>100</v>
      </c>
      <c r="J10" s="151">
        <f>J11+J14+J15</f>
        <v>13385</v>
      </c>
      <c r="K10" s="151">
        <f>K11+K14+K15</f>
        <v>13485</v>
      </c>
      <c r="L10" s="153">
        <f>J10/H10*100</f>
        <v>101.52457524271846</v>
      </c>
      <c r="M10" s="153">
        <f>K10/J10*100</f>
        <v>100.74710496824804</v>
      </c>
    </row>
    <row r="11" spans="1:13" ht="12.75" customHeight="1" x14ac:dyDescent="0.2">
      <c r="A11" s="207"/>
      <c r="B11" s="143">
        <v>1</v>
      </c>
      <c r="C11" s="149"/>
      <c r="D11" s="213" t="s">
        <v>271</v>
      </c>
      <c r="E11" s="213"/>
      <c r="F11" s="145">
        <v>2</v>
      </c>
      <c r="G11" s="145">
        <v>13183</v>
      </c>
      <c r="H11" s="145">
        <v>13183</v>
      </c>
      <c r="I11" s="152">
        <f>H11/G11*100</f>
        <v>100</v>
      </c>
      <c r="J11" s="151">
        <v>13384</v>
      </c>
      <c r="K11" s="151">
        <v>13484</v>
      </c>
      <c r="L11" s="153">
        <f>J11/H11*100</f>
        <v>101.52469088978229</v>
      </c>
      <c r="M11" s="153">
        <f>K11/J11*100</f>
        <v>100.74716078900178</v>
      </c>
    </row>
    <row r="12" spans="1:13" ht="25.5" customHeight="1" x14ac:dyDescent="0.2">
      <c r="A12" s="207"/>
      <c r="B12" s="143"/>
      <c r="C12" s="149"/>
      <c r="D12" s="150" t="s">
        <v>33</v>
      </c>
      <c r="E12" s="62" t="s">
        <v>48</v>
      </c>
      <c r="F12" s="145">
        <v>3</v>
      </c>
      <c r="G12" s="145"/>
      <c r="H12" s="145"/>
      <c r="I12" s="152"/>
      <c r="J12" s="154"/>
      <c r="K12" s="154"/>
      <c r="L12" s="153"/>
      <c r="M12" s="153"/>
    </row>
    <row r="13" spans="1:13" ht="30.75" customHeight="1" x14ac:dyDescent="0.2">
      <c r="A13" s="207"/>
      <c r="B13" s="143"/>
      <c r="C13" s="149"/>
      <c r="D13" s="150" t="s">
        <v>43</v>
      </c>
      <c r="E13" s="62" t="s">
        <v>50</v>
      </c>
      <c r="F13" s="145">
        <v>4</v>
      </c>
      <c r="G13" s="145"/>
      <c r="H13" s="145"/>
      <c r="I13" s="152"/>
      <c r="J13" s="154"/>
      <c r="K13" s="154"/>
      <c r="L13" s="153"/>
      <c r="M13" s="153"/>
    </row>
    <row r="14" spans="1:13" ht="12.75" customHeight="1" x14ac:dyDescent="0.2">
      <c r="A14" s="207"/>
      <c r="B14" s="143">
        <v>2</v>
      </c>
      <c r="C14" s="149"/>
      <c r="D14" s="213" t="s">
        <v>272</v>
      </c>
      <c r="E14" s="213"/>
      <c r="F14" s="145">
        <v>5</v>
      </c>
      <c r="G14" s="145">
        <v>1</v>
      </c>
      <c r="H14" s="145">
        <v>1</v>
      </c>
      <c r="I14" s="152">
        <v>100</v>
      </c>
      <c r="J14" s="154">
        <v>1</v>
      </c>
      <c r="K14" s="154">
        <v>1</v>
      </c>
      <c r="L14" s="153">
        <v>100</v>
      </c>
      <c r="M14" s="153">
        <v>100</v>
      </c>
    </row>
    <row r="15" spans="1:13" ht="12.75" customHeight="1" x14ac:dyDescent="0.2">
      <c r="A15" s="207"/>
      <c r="B15" s="143">
        <v>3</v>
      </c>
      <c r="C15" s="149"/>
      <c r="D15" s="213" t="s">
        <v>74</v>
      </c>
      <c r="E15" s="213"/>
      <c r="F15" s="145">
        <v>6</v>
      </c>
      <c r="G15" s="155"/>
      <c r="H15" s="145"/>
      <c r="I15" s="152"/>
      <c r="J15" s="154"/>
      <c r="K15" s="154"/>
      <c r="L15" s="153"/>
      <c r="M15" s="153"/>
    </row>
    <row r="16" spans="1:13" ht="12.75" customHeight="1" x14ac:dyDescent="0.2">
      <c r="A16" s="142" t="s">
        <v>75</v>
      </c>
      <c r="B16" s="143"/>
      <c r="C16" s="149"/>
      <c r="D16" s="213" t="s">
        <v>273</v>
      </c>
      <c r="E16" s="213"/>
      <c r="F16" s="145">
        <v>7</v>
      </c>
      <c r="G16" s="151">
        <f>G17+G29+G30</f>
        <v>12964</v>
      </c>
      <c r="H16" s="151">
        <f>H17+H29+H30</f>
        <v>12964</v>
      </c>
      <c r="I16" s="152">
        <f t="shared" ref="I16:I23" si="0">H16/G16*100</f>
        <v>100</v>
      </c>
      <c r="J16" s="151">
        <f>J17+J29+J30</f>
        <v>13165</v>
      </c>
      <c r="K16" s="151">
        <f>K17+K29+K30</f>
        <v>13265</v>
      </c>
      <c r="L16" s="153">
        <f t="shared" ref="L16:L23" si="1">J16/H16*100</f>
        <v>101.55044739278</v>
      </c>
      <c r="M16" s="153">
        <f t="shared" ref="M16:M23" si="2">K16/J16*100</f>
        <v>100.75958982149641</v>
      </c>
    </row>
    <row r="17" spans="1:17" ht="12.75" customHeight="1" x14ac:dyDescent="0.2">
      <c r="A17" s="207"/>
      <c r="B17" s="143">
        <v>1</v>
      </c>
      <c r="C17" s="149"/>
      <c r="D17" s="213" t="s">
        <v>274</v>
      </c>
      <c r="E17" s="213"/>
      <c r="F17" s="145">
        <v>8</v>
      </c>
      <c r="G17" s="151">
        <f>G18+G19+G20+G28</f>
        <v>12954</v>
      </c>
      <c r="H17" s="151">
        <f>H18+H19+H20+H28</f>
        <v>12954</v>
      </c>
      <c r="I17" s="152">
        <f t="shared" si="0"/>
        <v>100</v>
      </c>
      <c r="J17" s="151">
        <f>J18+J19+J20+J28</f>
        <v>13105</v>
      </c>
      <c r="K17" s="151">
        <f>K18+K19+K20+K28</f>
        <v>13205</v>
      </c>
      <c r="L17" s="153">
        <f t="shared" si="1"/>
        <v>101.16566311563994</v>
      </c>
      <c r="M17" s="153">
        <f t="shared" si="2"/>
        <v>100.76306753147655</v>
      </c>
    </row>
    <row r="18" spans="1:17" ht="12.75" customHeight="1" x14ac:dyDescent="0.2">
      <c r="A18" s="207"/>
      <c r="B18" s="214"/>
      <c r="C18" s="156" t="s">
        <v>275</v>
      </c>
      <c r="D18" s="213" t="s">
        <v>276</v>
      </c>
      <c r="E18" s="213"/>
      <c r="F18" s="145">
        <v>9</v>
      </c>
      <c r="G18" s="157">
        <v>4146</v>
      </c>
      <c r="H18" s="157">
        <v>4132</v>
      </c>
      <c r="I18" s="152">
        <f t="shared" si="0"/>
        <v>99.662325132657983</v>
      </c>
      <c r="J18" s="154">
        <v>4191</v>
      </c>
      <c r="K18" s="154">
        <v>4233</v>
      </c>
      <c r="L18" s="153">
        <f t="shared" si="1"/>
        <v>101.42787996127782</v>
      </c>
      <c r="M18" s="153">
        <f t="shared" si="2"/>
        <v>101.00214745884037</v>
      </c>
    </row>
    <row r="19" spans="1:17" ht="12.75" customHeight="1" x14ac:dyDescent="0.2">
      <c r="A19" s="207"/>
      <c r="B19" s="214"/>
      <c r="C19" s="158" t="s">
        <v>277</v>
      </c>
      <c r="D19" s="213" t="s">
        <v>278</v>
      </c>
      <c r="E19" s="213"/>
      <c r="F19" s="145">
        <v>10</v>
      </c>
      <c r="G19" s="157">
        <v>1659</v>
      </c>
      <c r="H19" s="157">
        <v>1673</v>
      </c>
      <c r="I19" s="152">
        <f t="shared" si="0"/>
        <v>100.84388185654008</v>
      </c>
      <c r="J19" s="154">
        <v>1695</v>
      </c>
      <c r="K19" s="154">
        <v>1692</v>
      </c>
      <c r="L19" s="153">
        <f t="shared" si="1"/>
        <v>101.31500298864316</v>
      </c>
      <c r="M19" s="153">
        <f t="shared" si="2"/>
        <v>99.823008849557525</v>
      </c>
      <c r="Q19" s="157"/>
    </row>
    <row r="20" spans="1:17" ht="12.75" customHeight="1" x14ac:dyDescent="0.2">
      <c r="A20" s="207"/>
      <c r="B20" s="214"/>
      <c r="C20" s="159" t="s">
        <v>279</v>
      </c>
      <c r="D20" s="215" t="s">
        <v>280</v>
      </c>
      <c r="E20" s="215"/>
      <c r="F20" s="145">
        <v>11</v>
      </c>
      <c r="G20" s="151">
        <f>G21+G24+G26+G27+G25</f>
        <v>6908</v>
      </c>
      <c r="H20" s="151">
        <f>H21+H24+H26+H27+H25</f>
        <v>6908</v>
      </c>
      <c r="I20" s="152">
        <f t="shared" si="0"/>
        <v>100</v>
      </c>
      <c r="J20" s="151">
        <f>J21+J24+J26+J27+J25</f>
        <v>6959</v>
      </c>
      <c r="K20" s="151">
        <f>K21+K24+K26+K27+K25</f>
        <v>7013</v>
      </c>
      <c r="L20" s="153">
        <f t="shared" si="1"/>
        <v>100.73827446438912</v>
      </c>
      <c r="M20" s="153">
        <f t="shared" si="2"/>
        <v>100.77597355941946</v>
      </c>
    </row>
    <row r="21" spans="1:17" ht="29.25" customHeight="1" x14ac:dyDescent="0.2">
      <c r="A21" s="207"/>
      <c r="B21" s="214"/>
      <c r="C21" s="160"/>
      <c r="D21" s="161" t="s">
        <v>160</v>
      </c>
      <c r="E21" s="162" t="s">
        <v>281</v>
      </c>
      <c r="F21" s="145">
        <v>12</v>
      </c>
      <c r="G21" s="151">
        <f>G22+G23</f>
        <v>6578</v>
      </c>
      <c r="H21" s="151">
        <f>H22+H23</f>
        <v>6578</v>
      </c>
      <c r="I21" s="152">
        <f t="shared" si="0"/>
        <v>100</v>
      </c>
      <c r="J21" s="151">
        <f>J22+J23</f>
        <v>6629</v>
      </c>
      <c r="K21" s="151">
        <f>K22+K23</f>
        <v>6682</v>
      </c>
      <c r="L21" s="153">
        <f t="shared" si="1"/>
        <v>100.77531164487685</v>
      </c>
      <c r="M21" s="153">
        <f t="shared" si="2"/>
        <v>100.79951727259014</v>
      </c>
    </row>
    <row r="22" spans="1:17" ht="19.5" customHeight="1" x14ac:dyDescent="0.2">
      <c r="A22" s="207"/>
      <c r="B22" s="214"/>
      <c r="C22" s="160"/>
      <c r="D22" s="163" t="s">
        <v>162</v>
      </c>
      <c r="E22" s="150" t="s">
        <v>282</v>
      </c>
      <c r="F22" s="145">
        <v>13</v>
      </c>
      <c r="G22" s="145">
        <v>5748</v>
      </c>
      <c r="H22" s="145">
        <v>5748</v>
      </c>
      <c r="I22" s="152">
        <f t="shared" si="0"/>
        <v>100</v>
      </c>
      <c r="J22" s="154">
        <v>5793</v>
      </c>
      <c r="K22" s="154">
        <v>5840</v>
      </c>
      <c r="L22" s="153">
        <f t="shared" si="1"/>
        <v>100.78288100208768</v>
      </c>
      <c r="M22" s="153">
        <f t="shared" si="2"/>
        <v>100.81132401173831</v>
      </c>
    </row>
    <row r="23" spans="1:17" x14ac:dyDescent="0.2">
      <c r="A23" s="207"/>
      <c r="B23" s="214"/>
      <c r="C23" s="160"/>
      <c r="D23" s="163" t="s">
        <v>167</v>
      </c>
      <c r="E23" s="150" t="s">
        <v>283</v>
      </c>
      <c r="F23" s="145">
        <v>14</v>
      </c>
      <c r="G23" s="157">
        <v>830</v>
      </c>
      <c r="H23" s="157">
        <v>830</v>
      </c>
      <c r="I23" s="152">
        <f t="shared" si="0"/>
        <v>100</v>
      </c>
      <c r="J23" s="154">
        <v>836</v>
      </c>
      <c r="K23" s="154">
        <v>842</v>
      </c>
      <c r="L23" s="153">
        <f t="shared" si="1"/>
        <v>100.72289156626506</v>
      </c>
      <c r="M23" s="153">
        <f t="shared" si="2"/>
        <v>100.71770334928229</v>
      </c>
    </row>
    <row r="24" spans="1:17" ht="21" customHeight="1" x14ac:dyDescent="0.2">
      <c r="A24" s="207"/>
      <c r="B24" s="214"/>
      <c r="C24" s="160"/>
      <c r="D24" s="163" t="s">
        <v>176</v>
      </c>
      <c r="E24" s="150" t="s">
        <v>284</v>
      </c>
      <c r="F24" s="145">
        <v>15</v>
      </c>
      <c r="G24" s="145"/>
      <c r="H24" s="145"/>
      <c r="I24" s="154"/>
      <c r="J24" s="154"/>
      <c r="K24" s="154"/>
      <c r="L24" s="153"/>
      <c r="M24" s="153"/>
    </row>
    <row r="25" spans="1:17" ht="30" customHeight="1" x14ac:dyDescent="0.2">
      <c r="A25" s="207"/>
      <c r="B25" s="214"/>
      <c r="C25" s="160"/>
      <c r="D25" s="163"/>
      <c r="E25" s="150" t="s">
        <v>285</v>
      </c>
      <c r="F25" s="145">
        <v>16</v>
      </c>
      <c r="G25" s="145"/>
      <c r="H25" s="145"/>
      <c r="I25" s="154"/>
      <c r="J25" s="154"/>
      <c r="K25" s="154"/>
      <c r="L25" s="153"/>
      <c r="M25" s="153"/>
    </row>
    <row r="26" spans="1:17" ht="47.25" customHeight="1" x14ac:dyDescent="0.2">
      <c r="A26" s="207"/>
      <c r="B26" s="214"/>
      <c r="C26" s="160"/>
      <c r="D26" s="163" t="s">
        <v>181</v>
      </c>
      <c r="E26" s="150" t="s">
        <v>286</v>
      </c>
      <c r="F26" s="145">
        <v>17</v>
      </c>
      <c r="G26" s="145">
        <v>200</v>
      </c>
      <c r="H26" s="145">
        <v>200</v>
      </c>
      <c r="I26" s="154">
        <f>H26/G26*100</f>
        <v>100</v>
      </c>
      <c r="J26" s="154">
        <v>200</v>
      </c>
      <c r="K26" s="154">
        <v>200</v>
      </c>
      <c r="L26" s="153">
        <f>J26/H26*100</f>
        <v>100</v>
      </c>
      <c r="M26" s="153">
        <f>K26/J26*100</f>
        <v>100</v>
      </c>
    </row>
    <row r="27" spans="1:17" ht="35.25" customHeight="1" x14ac:dyDescent="0.2">
      <c r="A27" s="207"/>
      <c r="B27" s="214"/>
      <c r="C27" s="164"/>
      <c r="D27" s="163" t="s">
        <v>189</v>
      </c>
      <c r="E27" s="150" t="s">
        <v>287</v>
      </c>
      <c r="F27" s="145">
        <v>18</v>
      </c>
      <c r="G27" s="157">
        <v>130</v>
      </c>
      <c r="H27" s="157">
        <v>130</v>
      </c>
      <c r="I27" s="154">
        <f>H27/G27*100</f>
        <v>100</v>
      </c>
      <c r="J27" s="154">
        <v>130</v>
      </c>
      <c r="K27" s="154">
        <v>131</v>
      </c>
      <c r="L27" s="153">
        <f>J27/H27*100</f>
        <v>100</v>
      </c>
      <c r="M27" s="153">
        <f>K27/J27*100</f>
        <v>100.76923076923077</v>
      </c>
    </row>
    <row r="28" spans="1:17" ht="12.75" customHeight="1" x14ac:dyDescent="0.2">
      <c r="A28" s="207"/>
      <c r="B28" s="214"/>
      <c r="C28" s="165" t="s">
        <v>288</v>
      </c>
      <c r="D28" s="213" t="s">
        <v>289</v>
      </c>
      <c r="E28" s="213"/>
      <c r="F28" s="145">
        <v>19</v>
      </c>
      <c r="G28" s="155">
        <v>241</v>
      </c>
      <c r="H28" s="157">
        <v>241</v>
      </c>
      <c r="I28" s="154">
        <f>H28/G28*100</f>
        <v>100</v>
      </c>
      <c r="J28" s="154">
        <v>260</v>
      </c>
      <c r="K28" s="154">
        <v>267</v>
      </c>
      <c r="L28" s="153">
        <f>J28/H28*100</f>
        <v>107.88381742738589</v>
      </c>
      <c r="M28" s="153">
        <f>K28/J28*100</f>
        <v>102.69230769230768</v>
      </c>
    </row>
    <row r="29" spans="1:17" ht="12.75" customHeight="1" x14ac:dyDescent="0.2">
      <c r="A29" s="207"/>
      <c r="B29" s="143">
        <v>2</v>
      </c>
      <c r="C29" s="149"/>
      <c r="D29" s="213" t="s">
        <v>290</v>
      </c>
      <c r="E29" s="213"/>
      <c r="F29" s="145">
        <v>20</v>
      </c>
      <c r="G29" s="155">
        <v>10</v>
      </c>
      <c r="H29" s="145">
        <v>10</v>
      </c>
      <c r="I29" s="154">
        <f>H29/G29*100</f>
        <v>100</v>
      </c>
      <c r="J29" s="154">
        <v>60</v>
      </c>
      <c r="K29" s="154">
        <v>60</v>
      </c>
      <c r="L29" s="153">
        <v>0</v>
      </c>
      <c r="M29" s="153">
        <v>0</v>
      </c>
    </row>
    <row r="30" spans="1:17" ht="12.75" customHeight="1" x14ac:dyDescent="0.2">
      <c r="A30" s="207"/>
      <c r="B30" s="143">
        <v>3</v>
      </c>
      <c r="C30" s="149"/>
      <c r="D30" s="213" t="s">
        <v>217</v>
      </c>
      <c r="E30" s="213"/>
      <c r="F30" s="145">
        <v>21</v>
      </c>
      <c r="G30" s="155"/>
      <c r="H30" s="145"/>
      <c r="I30" s="154"/>
      <c r="J30" s="154"/>
      <c r="K30" s="154"/>
      <c r="L30" s="153">
        <v>0</v>
      </c>
      <c r="M30" s="153">
        <v>0</v>
      </c>
    </row>
    <row r="31" spans="1:17" ht="12.75" customHeight="1" x14ac:dyDescent="0.2">
      <c r="A31" s="142" t="s">
        <v>218</v>
      </c>
      <c r="B31" s="143"/>
      <c r="C31" s="149"/>
      <c r="D31" s="213" t="s">
        <v>291</v>
      </c>
      <c r="E31" s="213"/>
      <c r="F31" s="145">
        <v>22</v>
      </c>
      <c r="G31" s="151">
        <f>G10-G16</f>
        <v>220</v>
      </c>
      <c r="H31" s="151">
        <f>H10-H16</f>
        <v>220</v>
      </c>
      <c r="I31" s="154">
        <f>H31/G31*100</f>
        <v>100</v>
      </c>
      <c r="J31" s="151">
        <f>J10-J16</f>
        <v>220</v>
      </c>
      <c r="K31" s="151">
        <f>K10-K16</f>
        <v>220</v>
      </c>
      <c r="L31" s="153">
        <f>J31/H31*100</f>
        <v>100</v>
      </c>
      <c r="M31" s="153">
        <f>K31/J31*100</f>
        <v>100</v>
      </c>
    </row>
    <row r="32" spans="1:17" ht="12.75" customHeight="1" x14ac:dyDescent="0.2">
      <c r="A32" s="142" t="s">
        <v>222</v>
      </c>
      <c r="B32" s="143"/>
      <c r="C32" s="149"/>
      <c r="D32" s="213" t="s">
        <v>223</v>
      </c>
      <c r="E32" s="213"/>
      <c r="F32" s="145">
        <v>23</v>
      </c>
      <c r="G32" s="152">
        <v>35</v>
      </c>
      <c r="H32" s="151">
        <v>35</v>
      </c>
      <c r="I32" s="154">
        <f>H32/G32*100</f>
        <v>100</v>
      </c>
      <c r="J32" s="151">
        <v>35</v>
      </c>
      <c r="K32" s="151">
        <v>35</v>
      </c>
      <c r="L32" s="153">
        <f>J32/H32*100</f>
        <v>100</v>
      </c>
      <c r="M32" s="153">
        <f>K32/J32*100</f>
        <v>100</v>
      </c>
    </row>
    <row r="33" spans="1:13" ht="37.5" customHeight="1" x14ac:dyDescent="0.2">
      <c r="A33" s="142" t="s">
        <v>224</v>
      </c>
      <c r="B33" s="143"/>
      <c r="C33" s="149"/>
      <c r="D33" s="213" t="s">
        <v>292</v>
      </c>
      <c r="E33" s="213"/>
      <c r="F33" s="145">
        <v>24</v>
      </c>
      <c r="G33" s="152">
        <f>G31-G32</f>
        <v>185</v>
      </c>
      <c r="H33" s="151">
        <f>H31-H32</f>
        <v>185</v>
      </c>
      <c r="I33" s="154">
        <f>H33/G33*100</f>
        <v>100</v>
      </c>
      <c r="J33" s="151">
        <v>185</v>
      </c>
      <c r="K33" s="151">
        <v>185</v>
      </c>
      <c r="L33" s="153">
        <f>J33/H33*100</f>
        <v>100</v>
      </c>
      <c r="M33" s="153">
        <f>K33/J33*100</f>
        <v>100</v>
      </c>
    </row>
    <row r="34" spans="1:13" ht="12.75" customHeight="1" x14ac:dyDescent="0.2">
      <c r="A34" s="207"/>
      <c r="B34" s="143">
        <v>1</v>
      </c>
      <c r="C34" s="149"/>
      <c r="D34" s="213" t="s">
        <v>293</v>
      </c>
      <c r="E34" s="213"/>
      <c r="F34" s="145">
        <v>25</v>
      </c>
      <c r="G34" s="155">
        <v>11</v>
      </c>
      <c r="H34" s="145">
        <v>11</v>
      </c>
      <c r="I34" s="154">
        <f>H34/G34*100</f>
        <v>100</v>
      </c>
      <c r="J34" s="154">
        <v>11</v>
      </c>
      <c r="K34" s="154">
        <v>11</v>
      </c>
      <c r="L34" s="153"/>
      <c r="M34" s="153"/>
    </row>
    <row r="35" spans="1:13" ht="12.75" customHeight="1" x14ac:dyDescent="0.2">
      <c r="A35" s="207"/>
      <c r="B35" s="143">
        <v>2</v>
      </c>
      <c r="C35" s="149"/>
      <c r="D35" s="213" t="s">
        <v>294</v>
      </c>
      <c r="E35" s="213"/>
      <c r="F35" s="145">
        <v>26</v>
      </c>
      <c r="G35" s="155"/>
      <c r="H35" s="145"/>
      <c r="I35" s="154"/>
      <c r="J35" s="154"/>
      <c r="K35" s="154"/>
      <c r="L35" s="153"/>
      <c r="M35" s="153"/>
    </row>
    <row r="36" spans="1:13" ht="27" customHeight="1" x14ac:dyDescent="0.2">
      <c r="A36" s="207"/>
      <c r="B36" s="143">
        <v>3</v>
      </c>
      <c r="C36" s="149"/>
      <c r="D36" s="213" t="s">
        <v>295</v>
      </c>
      <c r="E36" s="213"/>
      <c r="F36" s="145">
        <v>27</v>
      </c>
      <c r="G36" s="155"/>
      <c r="H36" s="145"/>
      <c r="I36" s="154"/>
      <c r="J36" s="154"/>
      <c r="K36" s="154"/>
      <c r="L36" s="153"/>
      <c r="M36" s="153"/>
    </row>
    <row r="37" spans="1:13" ht="67.5" customHeight="1" x14ac:dyDescent="0.2">
      <c r="A37" s="207"/>
      <c r="B37" s="143">
        <v>4</v>
      </c>
      <c r="C37" s="149"/>
      <c r="D37" s="213" t="s">
        <v>296</v>
      </c>
      <c r="E37" s="213"/>
      <c r="F37" s="145">
        <v>28</v>
      </c>
      <c r="G37" s="155"/>
      <c r="H37" s="145"/>
      <c r="I37" s="154"/>
      <c r="J37" s="154"/>
      <c r="K37" s="154"/>
      <c r="L37" s="153"/>
      <c r="M37" s="153"/>
    </row>
    <row r="38" spans="1:13" ht="12.75" customHeight="1" x14ac:dyDescent="0.2">
      <c r="A38" s="207"/>
      <c r="B38" s="143">
        <v>5</v>
      </c>
      <c r="C38" s="149"/>
      <c r="D38" s="213" t="s">
        <v>297</v>
      </c>
      <c r="E38" s="213"/>
      <c r="F38" s="145">
        <v>29</v>
      </c>
      <c r="G38" s="155"/>
      <c r="H38" s="145"/>
      <c r="I38" s="154"/>
      <c r="J38" s="154"/>
      <c r="K38" s="154"/>
      <c r="L38" s="153"/>
      <c r="M38" s="153"/>
    </row>
    <row r="39" spans="1:13" ht="31.5" customHeight="1" x14ac:dyDescent="0.2">
      <c r="A39" s="207"/>
      <c r="B39" s="143">
        <v>6</v>
      </c>
      <c r="C39" s="149"/>
      <c r="D39" s="213" t="s">
        <v>298</v>
      </c>
      <c r="E39" s="213"/>
      <c r="F39" s="145">
        <v>30</v>
      </c>
      <c r="G39" s="152">
        <f>G33-G34-G35-G36-G37-G38</f>
        <v>174</v>
      </c>
      <c r="H39" s="151">
        <f>H33-H34-H35-H36-H37-H38</f>
        <v>174</v>
      </c>
      <c r="I39" s="154">
        <f>H39/G39*100</f>
        <v>100</v>
      </c>
      <c r="J39" s="151">
        <f>J33-J34-J35-J36-J37-J38</f>
        <v>174</v>
      </c>
      <c r="K39" s="151">
        <f>K33-K34-K35-K36-K37-K38</f>
        <v>174</v>
      </c>
      <c r="L39" s="153">
        <f>J39/H39*100</f>
        <v>100</v>
      </c>
      <c r="M39" s="153">
        <f>K39/J39*100</f>
        <v>100</v>
      </c>
    </row>
    <row r="40" spans="1:13" ht="64.5" customHeight="1" x14ac:dyDescent="0.2">
      <c r="A40" s="207"/>
      <c r="B40" s="143">
        <v>7</v>
      </c>
      <c r="C40" s="149"/>
      <c r="D40" s="213" t="s">
        <v>299</v>
      </c>
      <c r="E40" s="213"/>
      <c r="F40" s="145">
        <v>31</v>
      </c>
      <c r="G40" s="155"/>
      <c r="H40" s="145"/>
      <c r="I40" s="154"/>
      <c r="J40" s="154"/>
      <c r="K40" s="154"/>
      <c r="L40" s="153"/>
      <c r="M40" s="153"/>
    </row>
    <row r="41" spans="1:13" ht="78" customHeight="1" x14ac:dyDescent="0.2">
      <c r="A41" s="207"/>
      <c r="B41" s="143">
        <v>8</v>
      </c>
      <c r="C41" s="149"/>
      <c r="D41" s="213" t="s">
        <v>300</v>
      </c>
      <c r="E41" s="213"/>
      <c r="F41" s="145">
        <v>32</v>
      </c>
      <c r="G41" s="152">
        <v>87</v>
      </c>
      <c r="H41" s="151">
        <v>87</v>
      </c>
      <c r="I41" s="154">
        <f>H41/G41*100</f>
        <v>100</v>
      </c>
      <c r="J41" s="154">
        <v>87</v>
      </c>
      <c r="K41" s="154">
        <v>87</v>
      </c>
      <c r="L41" s="153">
        <f>J41/H41*100</f>
        <v>100</v>
      </c>
      <c r="M41" s="153">
        <f>K41/J41*100</f>
        <v>100</v>
      </c>
    </row>
    <row r="42" spans="1:13" ht="12.75" customHeight="1" x14ac:dyDescent="0.2">
      <c r="A42" s="207"/>
      <c r="B42" s="143"/>
      <c r="C42" s="149" t="s">
        <v>33</v>
      </c>
      <c r="D42" s="213" t="s">
        <v>301</v>
      </c>
      <c r="E42" s="213"/>
      <c r="F42" s="145">
        <v>33</v>
      </c>
      <c r="G42" s="155"/>
      <c r="H42" s="145"/>
      <c r="I42" s="154"/>
      <c r="J42" s="154"/>
      <c r="K42" s="154"/>
      <c r="L42" s="153"/>
      <c r="M42" s="153"/>
    </row>
    <row r="43" spans="1:13" ht="12.75" customHeight="1" x14ac:dyDescent="0.2">
      <c r="A43" s="207"/>
      <c r="B43" s="143"/>
      <c r="C43" s="149" t="s">
        <v>43</v>
      </c>
      <c r="D43" s="213" t="s">
        <v>302</v>
      </c>
      <c r="E43" s="213"/>
      <c r="F43" s="145" t="s">
        <v>303</v>
      </c>
      <c r="G43" s="154">
        <v>83</v>
      </c>
      <c r="H43" s="145">
        <v>83</v>
      </c>
      <c r="I43" s="154">
        <f>H43/G43*100</f>
        <v>100</v>
      </c>
      <c r="J43" s="154">
        <v>83</v>
      </c>
      <c r="K43" s="154">
        <v>83</v>
      </c>
      <c r="L43" s="153">
        <f>J43/H43*100</f>
        <v>100</v>
      </c>
      <c r="M43" s="153">
        <f>K43/J43*100</f>
        <v>100</v>
      </c>
    </row>
    <row r="44" spans="1:13" ht="12.75" customHeight="1" x14ac:dyDescent="0.2">
      <c r="A44" s="207"/>
      <c r="B44" s="143"/>
      <c r="C44" s="149" t="s">
        <v>45</v>
      </c>
      <c r="D44" s="213" t="s">
        <v>304</v>
      </c>
      <c r="E44" s="213"/>
      <c r="F44" s="145">
        <v>34</v>
      </c>
      <c r="G44" s="155">
        <v>4</v>
      </c>
      <c r="H44" s="145">
        <v>4</v>
      </c>
      <c r="I44" s="154">
        <f>H44/G44*100</f>
        <v>100</v>
      </c>
      <c r="J44" s="154">
        <v>4</v>
      </c>
      <c r="K44" s="154">
        <v>4</v>
      </c>
      <c r="L44" s="153">
        <f>J44/H44*100</f>
        <v>100</v>
      </c>
      <c r="M44" s="153">
        <f>K44/J44*100</f>
        <v>100</v>
      </c>
    </row>
    <row r="45" spans="1:13" ht="42.75" customHeight="1" x14ac:dyDescent="0.2">
      <c r="A45" s="207"/>
      <c r="B45" s="143">
        <v>9</v>
      </c>
      <c r="C45" s="149"/>
      <c r="D45" s="213" t="s">
        <v>305</v>
      </c>
      <c r="E45" s="213"/>
      <c r="F45" s="145">
        <v>35</v>
      </c>
      <c r="G45" s="155">
        <v>87</v>
      </c>
      <c r="H45" s="145">
        <v>87</v>
      </c>
      <c r="I45" s="154">
        <f>H45/G45*100</f>
        <v>100</v>
      </c>
      <c r="J45" s="154">
        <v>87</v>
      </c>
      <c r="K45" s="154">
        <v>87</v>
      </c>
      <c r="L45" s="153">
        <f>J45/H45*100</f>
        <v>100</v>
      </c>
      <c r="M45" s="153">
        <f>K45/J45*100</f>
        <v>100</v>
      </c>
    </row>
    <row r="46" spans="1:13" ht="12.75" customHeight="1" x14ac:dyDescent="0.2">
      <c r="A46" s="142" t="s">
        <v>306</v>
      </c>
      <c r="B46" s="143"/>
      <c r="C46" s="149"/>
      <c r="D46" s="213" t="s">
        <v>307</v>
      </c>
      <c r="E46" s="213"/>
      <c r="F46" s="145">
        <v>36</v>
      </c>
      <c r="G46" s="155"/>
      <c r="H46" s="145"/>
      <c r="I46" s="154"/>
      <c r="J46" s="166"/>
      <c r="K46" s="154"/>
      <c r="L46" s="153"/>
      <c r="M46" s="153"/>
    </row>
    <row r="47" spans="1:13" ht="25.5" customHeight="1" x14ac:dyDescent="0.2">
      <c r="A47" s="142" t="s">
        <v>308</v>
      </c>
      <c r="B47" s="143"/>
      <c r="C47" s="149"/>
      <c r="D47" s="213" t="s">
        <v>309</v>
      </c>
      <c r="E47" s="213"/>
      <c r="F47" s="145">
        <v>37</v>
      </c>
      <c r="G47" s="155"/>
      <c r="H47" s="145"/>
      <c r="I47" s="154"/>
      <c r="J47" s="166"/>
      <c r="K47" s="154"/>
      <c r="L47" s="153"/>
      <c r="M47" s="153"/>
    </row>
    <row r="48" spans="1:13" ht="12.75" customHeight="1" x14ac:dyDescent="0.2">
      <c r="A48" s="142"/>
      <c r="B48" s="143"/>
      <c r="C48" s="149" t="s">
        <v>33</v>
      </c>
      <c r="D48" s="213" t="s">
        <v>310</v>
      </c>
      <c r="E48" s="213"/>
      <c r="F48" s="145">
        <v>38</v>
      </c>
      <c r="G48" s="155"/>
      <c r="H48" s="145"/>
      <c r="I48" s="154"/>
      <c r="J48" s="166"/>
      <c r="K48" s="154"/>
      <c r="L48" s="153"/>
      <c r="M48" s="153"/>
    </row>
    <row r="49" spans="1:13" ht="12.75" customHeight="1" x14ac:dyDescent="0.2">
      <c r="A49" s="142"/>
      <c r="B49" s="143"/>
      <c r="C49" s="149" t="s">
        <v>43</v>
      </c>
      <c r="D49" s="213" t="s">
        <v>311</v>
      </c>
      <c r="E49" s="213"/>
      <c r="F49" s="145">
        <v>39</v>
      </c>
      <c r="G49" s="155"/>
      <c r="H49" s="145"/>
      <c r="I49" s="154"/>
      <c r="J49" s="166"/>
      <c r="K49" s="154"/>
      <c r="L49" s="153"/>
      <c r="M49" s="153"/>
    </row>
    <row r="50" spans="1:13" ht="12.75" customHeight="1" x14ac:dyDescent="0.2">
      <c r="A50" s="142"/>
      <c r="B50" s="143"/>
      <c r="C50" s="149" t="s">
        <v>45</v>
      </c>
      <c r="D50" s="213" t="s">
        <v>312</v>
      </c>
      <c r="E50" s="213"/>
      <c r="F50" s="145">
        <v>40</v>
      </c>
      <c r="G50" s="155"/>
      <c r="H50" s="145"/>
      <c r="I50" s="154"/>
      <c r="J50" s="166"/>
      <c r="K50" s="154"/>
      <c r="L50" s="153"/>
      <c r="M50" s="153"/>
    </row>
    <row r="51" spans="1:13" ht="12.75" customHeight="1" x14ac:dyDescent="0.2">
      <c r="A51" s="142"/>
      <c r="B51" s="143"/>
      <c r="C51" s="149" t="s">
        <v>51</v>
      </c>
      <c r="D51" s="213" t="s">
        <v>313</v>
      </c>
      <c r="E51" s="213"/>
      <c r="F51" s="145">
        <v>41</v>
      </c>
      <c r="G51" s="155"/>
      <c r="H51" s="145"/>
      <c r="I51" s="154"/>
      <c r="J51" s="166"/>
      <c r="K51" s="154"/>
      <c r="L51" s="153"/>
      <c r="M51" s="153"/>
    </row>
    <row r="52" spans="1:13" ht="12.75" customHeight="1" x14ac:dyDescent="0.2">
      <c r="A52" s="142"/>
      <c r="B52" s="143"/>
      <c r="C52" s="149" t="s">
        <v>53</v>
      </c>
      <c r="D52" s="213" t="s">
        <v>151</v>
      </c>
      <c r="E52" s="213"/>
      <c r="F52" s="145">
        <v>42</v>
      </c>
      <c r="G52" s="155"/>
      <c r="H52" s="145"/>
      <c r="I52" s="154"/>
      <c r="J52" s="166"/>
      <c r="K52" s="154"/>
      <c r="L52" s="153"/>
      <c r="M52" s="153"/>
    </row>
    <row r="53" spans="1:13" ht="30" customHeight="1" x14ac:dyDescent="0.2">
      <c r="A53" s="142" t="s">
        <v>314</v>
      </c>
      <c r="B53" s="143"/>
      <c r="C53" s="149"/>
      <c r="D53" s="213" t="s">
        <v>315</v>
      </c>
      <c r="E53" s="213"/>
      <c r="F53" s="145">
        <v>43</v>
      </c>
      <c r="G53" s="155">
        <v>2541</v>
      </c>
      <c r="H53" s="146">
        <v>2541</v>
      </c>
      <c r="I53" s="154">
        <f>H53/G53*100</f>
        <v>100</v>
      </c>
      <c r="J53" s="166">
        <v>265</v>
      </c>
      <c r="K53" s="154">
        <v>265</v>
      </c>
      <c r="L53" s="153">
        <f>J53/H53*100</f>
        <v>10.42896497441952</v>
      </c>
      <c r="M53" s="153">
        <f>K53/J53*100</f>
        <v>100</v>
      </c>
    </row>
    <row r="54" spans="1:13" ht="12.75" customHeight="1" x14ac:dyDescent="0.2">
      <c r="A54" s="142"/>
      <c r="B54" s="143">
        <v>1</v>
      </c>
      <c r="C54" s="149"/>
      <c r="D54" s="213" t="s">
        <v>316</v>
      </c>
      <c r="E54" s="213"/>
      <c r="F54" s="145">
        <v>44</v>
      </c>
      <c r="G54" s="155"/>
      <c r="H54" s="146"/>
      <c r="I54" s="154"/>
      <c r="J54" s="166"/>
      <c r="K54" s="166"/>
      <c r="L54" s="153"/>
      <c r="M54" s="153"/>
    </row>
    <row r="55" spans="1:13" ht="27.75" customHeight="1" x14ac:dyDescent="0.2">
      <c r="A55" s="142"/>
      <c r="B55" s="143"/>
      <c r="C55" s="149"/>
      <c r="D55" s="150"/>
      <c r="E55" s="150" t="s">
        <v>317</v>
      </c>
      <c r="F55" s="145">
        <v>45</v>
      </c>
      <c r="G55" s="155"/>
      <c r="H55" s="146"/>
      <c r="I55" s="154"/>
      <c r="J55" s="166"/>
      <c r="K55" s="166"/>
      <c r="L55" s="153"/>
      <c r="M55" s="153"/>
    </row>
    <row r="56" spans="1:13" ht="12.75" customHeight="1" x14ac:dyDescent="0.2">
      <c r="A56" s="142" t="s">
        <v>318</v>
      </c>
      <c r="B56" s="143"/>
      <c r="C56" s="149"/>
      <c r="D56" s="213" t="s">
        <v>319</v>
      </c>
      <c r="E56" s="213"/>
      <c r="F56" s="145">
        <v>46</v>
      </c>
      <c r="G56" s="155">
        <v>2541</v>
      </c>
      <c r="H56" s="146">
        <v>2541</v>
      </c>
      <c r="I56" s="154">
        <f>H56/G56*100</f>
        <v>100</v>
      </c>
      <c r="J56" s="167">
        <v>265</v>
      </c>
      <c r="K56" s="167">
        <v>265</v>
      </c>
      <c r="L56" s="153">
        <f>J56/H56*100</f>
        <v>10.42896497441952</v>
      </c>
      <c r="M56" s="153">
        <f>K56/J56*100</f>
        <v>100</v>
      </c>
    </row>
    <row r="57" spans="1:13" ht="12.75" customHeight="1" x14ac:dyDescent="0.2">
      <c r="A57" s="142" t="s">
        <v>320</v>
      </c>
      <c r="B57" s="143"/>
      <c r="C57" s="149"/>
      <c r="D57" s="213" t="s">
        <v>225</v>
      </c>
      <c r="E57" s="213"/>
      <c r="F57" s="145">
        <v>47</v>
      </c>
      <c r="G57" s="155"/>
      <c r="H57" s="146"/>
      <c r="I57" s="154"/>
      <c r="J57" s="166"/>
      <c r="K57" s="166"/>
      <c r="L57" s="153"/>
      <c r="M57" s="153"/>
    </row>
    <row r="58" spans="1:13" ht="12.75" customHeight="1" x14ac:dyDescent="0.2">
      <c r="A58" s="207"/>
      <c r="B58" s="143">
        <v>1</v>
      </c>
      <c r="C58" s="149"/>
      <c r="D58" s="213" t="s">
        <v>231</v>
      </c>
      <c r="E58" s="213"/>
      <c r="F58" s="145">
        <v>48</v>
      </c>
      <c r="G58" s="155">
        <v>119</v>
      </c>
      <c r="H58" s="145">
        <v>119</v>
      </c>
      <c r="I58" s="154">
        <f t="shared" ref="I58:I63" si="3">H58/G58*100</f>
        <v>100</v>
      </c>
      <c r="J58" s="166">
        <v>119</v>
      </c>
      <c r="K58" s="166">
        <v>119</v>
      </c>
      <c r="L58" s="153">
        <f t="shared" ref="L58:L63" si="4">J58/H58*100</f>
        <v>100</v>
      </c>
      <c r="M58" s="153">
        <f t="shared" ref="M58:M63" si="5">K58/J58*100</f>
        <v>100</v>
      </c>
    </row>
    <row r="59" spans="1:13" ht="12.75" customHeight="1" x14ac:dyDescent="0.2">
      <c r="A59" s="207"/>
      <c r="B59" s="143">
        <v>2</v>
      </c>
      <c r="C59" s="149"/>
      <c r="D59" s="213" t="s">
        <v>321</v>
      </c>
      <c r="E59" s="213"/>
      <c r="F59" s="145">
        <v>49</v>
      </c>
      <c r="G59" s="155">
        <v>113</v>
      </c>
      <c r="H59" s="145">
        <v>113</v>
      </c>
      <c r="I59" s="154">
        <f t="shared" si="3"/>
        <v>100</v>
      </c>
      <c r="J59" s="166">
        <v>113</v>
      </c>
      <c r="K59" s="166">
        <v>113</v>
      </c>
      <c r="L59" s="153">
        <f t="shared" si="4"/>
        <v>100</v>
      </c>
      <c r="M59" s="153">
        <f t="shared" si="5"/>
        <v>100</v>
      </c>
    </row>
    <row r="60" spans="1:13" ht="42.75" customHeight="1" x14ac:dyDescent="0.2">
      <c r="A60" s="207"/>
      <c r="B60" s="143">
        <v>3</v>
      </c>
      <c r="C60" s="149"/>
      <c r="D60" s="213" t="s">
        <v>322</v>
      </c>
      <c r="E60" s="213"/>
      <c r="F60" s="145">
        <v>50</v>
      </c>
      <c r="G60" s="168">
        <f>G21/G59/12*1000</f>
        <v>4851.0324483775812</v>
      </c>
      <c r="H60" s="168">
        <f>H21/H59/12*1000</f>
        <v>4851.0324483775812</v>
      </c>
      <c r="I60" s="154">
        <f t="shared" si="3"/>
        <v>100</v>
      </c>
      <c r="J60" s="168">
        <f>J21/J59/12*1000</f>
        <v>4888.6430678466077</v>
      </c>
      <c r="K60" s="168">
        <f>K21/K59/12*1000</f>
        <v>4927.7286135693221</v>
      </c>
      <c r="L60" s="153">
        <f t="shared" si="4"/>
        <v>100.77531164487685</v>
      </c>
      <c r="M60" s="153">
        <f t="shared" si="5"/>
        <v>100.79951727259015</v>
      </c>
    </row>
    <row r="61" spans="1:13" ht="54" customHeight="1" x14ac:dyDescent="0.2">
      <c r="A61" s="207"/>
      <c r="B61" s="143">
        <v>4</v>
      </c>
      <c r="C61" s="149"/>
      <c r="D61" s="213" t="s">
        <v>323</v>
      </c>
      <c r="E61" s="213"/>
      <c r="F61" s="145">
        <v>51</v>
      </c>
      <c r="G61" s="168">
        <v>4851.03</v>
      </c>
      <c r="H61" s="168">
        <v>4851.03</v>
      </c>
      <c r="I61" s="154">
        <f t="shared" si="3"/>
        <v>100</v>
      </c>
      <c r="J61" s="169">
        <v>4888.6400000000003</v>
      </c>
      <c r="K61" s="169">
        <v>4927.7299999999996</v>
      </c>
      <c r="L61" s="153">
        <f t="shared" si="4"/>
        <v>100.77529926634139</v>
      </c>
      <c r="M61" s="153">
        <f t="shared" si="5"/>
        <v>100.79960888917981</v>
      </c>
    </row>
    <row r="62" spans="1:13" ht="38.25" customHeight="1" x14ac:dyDescent="0.2">
      <c r="A62" s="207"/>
      <c r="B62" s="143">
        <v>5</v>
      </c>
      <c r="C62" s="149"/>
      <c r="D62" s="213" t="s">
        <v>324</v>
      </c>
      <c r="E62" s="213"/>
      <c r="F62" s="145">
        <v>52</v>
      </c>
      <c r="G62" s="169">
        <f>G11/G59</f>
        <v>116.66371681415929</v>
      </c>
      <c r="H62" s="169">
        <f>H11/H59</f>
        <v>116.66371681415929</v>
      </c>
      <c r="I62" s="154">
        <f t="shared" si="3"/>
        <v>100</v>
      </c>
      <c r="J62" s="170">
        <f>J11/J59</f>
        <v>118.4424778761062</v>
      </c>
      <c r="K62" s="170">
        <f>K11/K59</f>
        <v>119.32743362831859</v>
      </c>
      <c r="L62" s="153">
        <f t="shared" si="4"/>
        <v>101.52469088978231</v>
      </c>
      <c r="M62" s="153">
        <f t="shared" si="5"/>
        <v>100.74716078900178</v>
      </c>
    </row>
    <row r="63" spans="1:13" ht="52.5" customHeight="1" x14ac:dyDescent="0.2">
      <c r="A63" s="207"/>
      <c r="B63" s="143">
        <v>6</v>
      </c>
      <c r="C63" s="149"/>
      <c r="D63" s="213" t="s">
        <v>325</v>
      </c>
      <c r="E63" s="213"/>
      <c r="F63" s="145">
        <v>53</v>
      </c>
      <c r="G63" s="169">
        <v>116.66</v>
      </c>
      <c r="H63" s="169">
        <v>116.66</v>
      </c>
      <c r="I63" s="154">
        <f t="shared" si="3"/>
        <v>100</v>
      </c>
      <c r="J63" s="170">
        <v>118.44</v>
      </c>
      <c r="K63" s="170">
        <v>119.33</v>
      </c>
      <c r="L63" s="153">
        <f t="shared" si="4"/>
        <v>101.52580147436996</v>
      </c>
      <c r="M63" s="153">
        <f t="shared" si="5"/>
        <v>100.7514353259034</v>
      </c>
    </row>
    <row r="64" spans="1:13" ht="41.25" customHeight="1" x14ac:dyDescent="0.2">
      <c r="A64" s="207"/>
      <c r="B64" s="143">
        <v>7</v>
      </c>
      <c r="C64" s="149"/>
      <c r="D64" s="213" t="s">
        <v>326</v>
      </c>
      <c r="E64" s="213"/>
      <c r="F64" s="145">
        <v>54</v>
      </c>
      <c r="G64" s="169"/>
      <c r="H64" s="171"/>
      <c r="I64" s="154"/>
      <c r="J64" s="170"/>
      <c r="K64" s="170"/>
      <c r="L64" s="153"/>
      <c r="M64" s="153"/>
    </row>
    <row r="65" spans="1:13" ht="36.75" customHeight="1" x14ac:dyDescent="0.2">
      <c r="A65" s="207"/>
      <c r="B65" s="143">
        <v>8</v>
      </c>
      <c r="C65" s="149"/>
      <c r="D65" s="213" t="s">
        <v>327</v>
      </c>
      <c r="E65" s="213"/>
      <c r="F65" s="145">
        <v>55</v>
      </c>
      <c r="G65" s="168">
        <f>G16/G10*1000</f>
        <v>983.31310679611647</v>
      </c>
      <c r="H65" s="168">
        <f>H16/H10*1000</f>
        <v>983.31310679611647</v>
      </c>
      <c r="I65" s="154">
        <f>H65/G65*100</f>
        <v>100</v>
      </c>
      <c r="J65" s="168">
        <f>J16/J10*1000</f>
        <v>983.56369069854316</v>
      </c>
      <c r="K65" s="168">
        <f>K16/K10*1000</f>
        <v>983.68557656655537</v>
      </c>
      <c r="L65" s="153">
        <f>J65/H65*100</f>
        <v>100.02548363290337</v>
      </c>
      <c r="M65" s="153">
        <f>K65/J65*100</f>
        <v>100.01239226998362</v>
      </c>
    </row>
    <row r="66" spans="1:13" ht="12.75" customHeight="1" x14ac:dyDescent="0.2">
      <c r="A66" s="207"/>
      <c r="B66" s="143">
        <v>9</v>
      </c>
      <c r="C66" s="149"/>
      <c r="D66" s="213" t="s">
        <v>244</v>
      </c>
      <c r="E66" s="213"/>
      <c r="F66" s="145">
        <v>56</v>
      </c>
      <c r="G66" s="169">
        <v>31</v>
      </c>
      <c r="H66" s="147">
        <v>31</v>
      </c>
      <c r="I66" s="154">
        <f>H66/G66*100</f>
        <v>100</v>
      </c>
      <c r="J66" s="166">
        <v>0</v>
      </c>
      <c r="K66" s="166">
        <v>0</v>
      </c>
      <c r="L66" s="153">
        <v>0</v>
      </c>
      <c r="M66" s="153">
        <v>0</v>
      </c>
    </row>
    <row r="67" spans="1:13" ht="12.75" customHeight="1" x14ac:dyDescent="0.2">
      <c r="A67" s="207"/>
      <c r="B67" s="143">
        <v>10</v>
      </c>
      <c r="C67" s="149"/>
      <c r="D67" s="216" t="s">
        <v>328</v>
      </c>
      <c r="E67" s="216"/>
      <c r="F67" s="145">
        <v>57</v>
      </c>
      <c r="G67" s="172">
        <v>200</v>
      </c>
      <c r="H67" s="173">
        <v>200</v>
      </c>
      <c r="I67" s="154">
        <f>H67/G67*100</f>
        <v>100</v>
      </c>
      <c r="J67" s="167">
        <v>198</v>
      </c>
      <c r="K67" s="167">
        <v>198</v>
      </c>
      <c r="L67" s="153">
        <f>J67/H67*100</f>
        <v>99</v>
      </c>
      <c r="M67" s="153">
        <f>K67/J67*100</f>
        <v>100</v>
      </c>
    </row>
    <row r="68" spans="1:13" x14ac:dyDescent="0.2">
      <c r="A68" s="133"/>
      <c r="B68" s="133"/>
      <c r="C68" s="134"/>
      <c r="D68" s="174"/>
      <c r="E68" s="174"/>
      <c r="F68" s="129"/>
      <c r="G68" s="136"/>
      <c r="H68" s="130"/>
      <c r="I68" s="13"/>
      <c r="J68" s="129"/>
      <c r="K68" s="130"/>
      <c r="L68" s="130"/>
      <c r="M68" s="130"/>
    </row>
    <row r="69" spans="1:13" x14ac:dyDescent="0.2">
      <c r="A69" s="133"/>
      <c r="B69" s="133"/>
      <c r="C69" s="134"/>
      <c r="D69" s="133"/>
      <c r="E69" s="135"/>
      <c r="F69" s="129"/>
      <c r="G69" s="136"/>
      <c r="H69" s="130"/>
      <c r="I69" s="13"/>
      <c r="J69" s="129"/>
      <c r="K69" s="130"/>
      <c r="L69" s="130"/>
      <c r="M69" s="130"/>
    </row>
    <row r="70" spans="1:13" ht="12.75" customHeight="1" x14ac:dyDescent="0.2">
      <c r="A70" s="133"/>
      <c r="B70" s="133"/>
      <c r="C70" s="134"/>
      <c r="D70" s="133"/>
      <c r="E70" s="217"/>
      <c r="F70" s="217"/>
      <c r="G70" s="218"/>
      <c r="H70" s="218"/>
      <c r="I70" s="218"/>
      <c r="J70" s="219"/>
      <c r="K70" s="219"/>
      <c r="L70" s="219"/>
      <c r="M70" s="130"/>
    </row>
    <row r="71" spans="1:13" ht="12.75" customHeight="1" x14ac:dyDescent="0.2">
      <c r="A71" s="133"/>
      <c r="B71" s="133"/>
      <c r="C71" s="134"/>
      <c r="D71" s="225"/>
      <c r="E71" s="226"/>
      <c r="F71" s="226"/>
      <c r="G71" s="136"/>
      <c r="H71" s="129"/>
      <c r="I71" s="175"/>
      <c r="J71" s="220"/>
      <c r="K71" s="220"/>
      <c r="L71" s="220"/>
      <c r="M71" s="130"/>
    </row>
    <row r="72" spans="1:13" ht="12.75" customHeight="1" x14ac:dyDescent="0.2">
      <c r="A72" s="133"/>
      <c r="B72" s="133"/>
      <c r="C72" s="134"/>
      <c r="D72" s="225"/>
      <c r="E72" s="227" t="s">
        <v>331</v>
      </c>
      <c r="F72" s="228"/>
      <c r="G72" s="136"/>
      <c r="H72" s="130"/>
      <c r="I72" s="13"/>
      <c r="J72" s="200"/>
      <c r="K72" s="200"/>
      <c r="L72" s="200"/>
      <c r="M72" s="130"/>
    </row>
    <row r="73" spans="1:13" ht="12.75" customHeight="1" x14ac:dyDescent="0.2">
      <c r="A73" s="134"/>
      <c r="B73" s="134"/>
      <c r="C73" s="134"/>
      <c r="D73" s="225"/>
      <c r="E73" s="229" t="s">
        <v>332</v>
      </c>
      <c r="F73" s="229"/>
      <c r="G73" s="134"/>
      <c r="H73" s="134"/>
      <c r="I73" s="201"/>
      <c r="J73" s="201"/>
      <c r="K73" s="201"/>
      <c r="L73" s="201"/>
      <c r="M73" s="130"/>
    </row>
    <row r="74" spans="1:13" ht="12.75" customHeight="1" x14ac:dyDescent="0.2">
      <c r="A74" s="133"/>
      <c r="B74" s="133"/>
      <c r="C74" s="134"/>
      <c r="D74" s="133"/>
      <c r="E74" s="222"/>
      <c r="F74" s="222"/>
      <c r="G74" s="136"/>
      <c r="H74" s="130"/>
      <c r="I74" s="224"/>
      <c r="J74" s="224"/>
      <c r="K74" s="224"/>
      <c r="L74" s="224"/>
      <c r="M74" s="130"/>
    </row>
    <row r="75" spans="1:13" ht="12.75" customHeight="1" x14ac:dyDescent="0.2">
      <c r="A75" s="133"/>
      <c r="B75" s="133"/>
      <c r="C75" s="134"/>
      <c r="D75" s="133"/>
      <c r="E75" s="223"/>
      <c r="F75" s="223"/>
      <c r="G75" s="136"/>
      <c r="H75" s="130"/>
      <c r="I75" s="13"/>
      <c r="J75" s="220"/>
      <c r="K75" s="220"/>
      <c r="L75" s="220"/>
      <c r="M75" s="130"/>
    </row>
    <row r="76" spans="1:13" x14ac:dyDescent="0.2">
      <c r="A76" s="133"/>
      <c r="B76" s="133"/>
      <c r="C76" s="134"/>
      <c r="D76" s="133"/>
      <c r="E76" s="122"/>
      <c r="F76" s="122"/>
      <c r="G76" s="136"/>
      <c r="H76" s="130"/>
      <c r="I76" s="13"/>
      <c r="J76" s="200"/>
      <c r="K76" s="200"/>
      <c r="L76" s="200"/>
      <c r="M76" s="130"/>
    </row>
    <row r="77" spans="1:13" ht="12.75" customHeight="1" x14ac:dyDescent="0.2">
      <c r="A77" s="133"/>
      <c r="B77" s="133"/>
      <c r="C77" s="134"/>
      <c r="D77" s="133"/>
      <c r="E77" s="221"/>
      <c r="F77" s="221"/>
      <c r="G77" s="136"/>
      <c r="H77" s="130"/>
      <c r="I77" s="13"/>
      <c r="J77" s="129"/>
      <c r="K77" s="130"/>
      <c r="L77" s="130"/>
      <c r="M77" s="130"/>
    </row>
  </sheetData>
  <sheetProtection selectLockedCells="1" selectUnlockedCells="1"/>
  <mergeCells count="81">
    <mergeCell ref="J76:L76"/>
    <mergeCell ref="E77:F77"/>
    <mergeCell ref="E74:F74"/>
    <mergeCell ref="E75:F75"/>
    <mergeCell ref="J75:L75"/>
    <mergeCell ref="I74:L74"/>
    <mergeCell ref="J72:L72"/>
    <mergeCell ref="D62:E62"/>
    <mergeCell ref="D63:E63"/>
    <mergeCell ref="D64:E64"/>
    <mergeCell ref="D65:E65"/>
    <mergeCell ref="D66:E66"/>
    <mergeCell ref="D67:E67"/>
    <mergeCell ref="E70:F70"/>
    <mergeCell ref="G70:I70"/>
    <mergeCell ref="J70:L70"/>
    <mergeCell ref="E71:F71"/>
    <mergeCell ref="J71:L71"/>
    <mergeCell ref="D52:E52"/>
    <mergeCell ref="D53:E53"/>
    <mergeCell ref="D54:E54"/>
    <mergeCell ref="D56:E56"/>
    <mergeCell ref="D57:E57"/>
    <mergeCell ref="A58:A67"/>
    <mergeCell ref="D58:E58"/>
    <mergeCell ref="D59:E59"/>
    <mergeCell ref="D60:E60"/>
    <mergeCell ref="D61:E61"/>
    <mergeCell ref="D51:E51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31:E31"/>
    <mergeCell ref="D32:E32"/>
    <mergeCell ref="D33:E33"/>
    <mergeCell ref="A34:A45"/>
    <mergeCell ref="D34:E34"/>
    <mergeCell ref="D35:E35"/>
    <mergeCell ref="D36:E36"/>
    <mergeCell ref="D37:E37"/>
    <mergeCell ref="D38:E38"/>
    <mergeCell ref="D39:E39"/>
    <mergeCell ref="D16:E16"/>
    <mergeCell ref="A17:A30"/>
    <mergeCell ref="D17:E17"/>
    <mergeCell ref="B18:B28"/>
    <mergeCell ref="D18:E18"/>
    <mergeCell ref="D19:E19"/>
    <mergeCell ref="D20:E20"/>
    <mergeCell ref="D28:E28"/>
    <mergeCell ref="D29:E29"/>
    <mergeCell ref="D30:E30"/>
    <mergeCell ref="D10:E10"/>
    <mergeCell ref="A11:A15"/>
    <mergeCell ref="D11:E11"/>
    <mergeCell ref="D14:E14"/>
    <mergeCell ref="D15:E15"/>
    <mergeCell ref="L3:M3"/>
    <mergeCell ref="A5:M5"/>
    <mergeCell ref="E73:F73"/>
    <mergeCell ref="I73:L73"/>
    <mergeCell ref="A4:M4"/>
    <mergeCell ref="A7:C8"/>
    <mergeCell ref="D7:E8"/>
    <mergeCell ref="F7:F8"/>
    <mergeCell ref="G7:G8"/>
    <mergeCell ref="H7:H8"/>
    <mergeCell ref="I7:I8"/>
    <mergeCell ref="J7:J8"/>
    <mergeCell ref="K7:K8"/>
    <mergeCell ref="L7:M7"/>
    <mergeCell ref="B9:C9"/>
    <mergeCell ref="D9:E9"/>
  </mergeCells>
  <pageMargins left="0.94488188976377963" right="0.55118110236220474" top="0.39370078740157483" bottom="0.39370078740157483" header="0.51181102362204722" footer="0.51181102362204722"/>
  <pageSetup paperSize="9" firstPageNumber="0" orientation="landscape" horizontalDpi="300" verticalDpi="300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anexa2</vt:lpstr>
      <vt:lpstr>Anexa 1</vt:lpstr>
      <vt:lpstr>'Anexa 1'!Zona_de_imprimat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 buget6</dc:creator>
  <cp:lastModifiedBy>utilizator sapl13</cp:lastModifiedBy>
  <cp:lastPrinted>2022-12-08T09:26:15Z</cp:lastPrinted>
  <dcterms:created xsi:type="dcterms:W3CDTF">2022-12-06T11:26:09Z</dcterms:created>
  <dcterms:modified xsi:type="dcterms:W3CDTF">2022-12-28T06:40:33Z</dcterms:modified>
</cp:coreProperties>
</file>